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defaultThemeVersion="166925"/>
  <mc:AlternateContent xmlns:mc="http://schemas.openxmlformats.org/markup-compatibility/2006">
    <mc:Choice Requires="x15">
      <x15ac:absPath xmlns:x15ac="http://schemas.microsoft.com/office/spreadsheetml/2010/11/ac" url="https://worldhealthorg.sharepoint.com/sites/EuroCPI/Shared Documents/PCB/3 Country level information/a Country-specific activities/Serbia/Serbia STAR/STAR January 2024/"/>
    </mc:Choice>
  </mc:AlternateContent>
  <xr:revisionPtr revIDLastSave="0" documentId="8_{54ABA4F7-9615-48C6-8462-55297EC2B88B}" xr6:coauthVersionLast="47" xr6:coauthVersionMax="47" xr10:uidLastSave="{00000000-0000-0000-0000-000000000000}"/>
  <bookViews>
    <workbookView xWindow="-108" yWindow="-108" windowWidth="23256" windowHeight="12576" tabRatio="739" firstSheet="21" activeTab="21" xr2:uid="{E2A7A2A9-14C6-4B00-9BD6-39C81F849096}"/>
  </bookViews>
  <sheets>
    <sheet name="Hazards" sheetId="8" state="veryHidden" r:id="rId1"/>
    <sheet name="Consequences" sheetId="1" r:id="rId2"/>
    <sheet name="Definitions" sheetId="11" r:id="rId3"/>
    <sheet name="Countries" sheetId="12" state="veryHidden" r:id="rId4"/>
    <sheet name="Helper" sheetId="5" state="veryHidden" r:id="rId5"/>
    <sheet name="HazardRisk" sheetId="22" state="veryHidden" r:id="rId6"/>
    <sheet name="Languages" sheetId="24" r:id="rId7"/>
    <sheet name="HELP" sheetId="21" r:id="rId8"/>
    <sheet name="Data Input" sheetId="2" r:id="rId9"/>
    <sheet name="Workshop" sheetId="20" r:id="rId10"/>
    <sheet name="Risk Matrix" sheetId="7" r:id="rId11"/>
    <sheet name="Risk Calendar" sheetId="16" r:id="rId12"/>
    <sheet name="Sheet2" sheetId="26" r:id="rId13"/>
    <sheet name="Risk Matrix Std" sheetId="19" state="veryHidden" r:id="rId14"/>
    <sheet name="Hazard-Specific Report" sheetId="10" r:id="rId15"/>
    <sheet name="Risk Calendar Std" sheetId="9" state="veryHidden" r:id="rId16"/>
    <sheet name="All-Hazards Report Std" sheetId="15" state="veryHidden" r:id="rId17"/>
    <sheet name="Key Actions" sheetId="13" state="veryHidden" r:id="rId18"/>
    <sheet name="All-Hazards Report" sheetId="17" r:id="rId19"/>
    <sheet name="Sheet1" sheetId="25" r:id="rId20"/>
    <sheet name="Risk Level Summary" sheetId="18" r:id="rId21"/>
    <sheet name="Next Steps" sheetId="23" r:id="rId22"/>
  </sheets>
  <definedNames>
    <definedName name="_Hlk175382607">'Data Input'!$Z$22</definedName>
    <definedName name="_Hlk176263165">'Data Input'!$AD$14</definedName>
    <definedName name="_Hlk176265247">'Data Input'!$AD$21</definedName>
    <definedName name="BlankCell">""</definedName>
    <definedName name="Language">Workshop!$C$3</definedName>
    <definedName name="_xlnm.Print_Area" localSheetId="7">HELP!$A$1:$B$111</definedName>
    <definedName name="_xlnm.Print_Area" localSheetId="9">Workshop!$A$1:$D$17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AH16" i="2"/>
  <c r="E15" i="2"/>
  <c r="E18" i="2"/>
  <c r="E19" i="2"/>
  <c r="E19" i="1"/>
  <c r="AH23" i="2"/>
  <c r="AF23" i="2"/>
  <c r="B18" i="23"/>
  <c r="B21" i="23"/>
  <c r="C20" i="23"/>
  <c r="B60" i="1"/>
  <c r="B58" i="1"/>
  <c r="B59" i="1"/>
  <c r="Z11" i="2"/>
  <c r="B11" i="1"/>
  <c r="X11" i="2"/>
  <c r="K12" i="2"/>
  <c r="C5" i="2"/>
  <c r="B2" i="1"/>
  <c r="B3" i="1"/>
  <c r="B4" i="1"/>
  <c r="B5" i="1"/>
  <c r="B6" i="1"/>
  <c r="B7" i="1"/>
  <c r="B8" i="1"/>
  <c r="B9" i="1"/>
  <c r="B10"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 i="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2" i="11"/>
  <c r="AD14" i="5"/>
  <c r="AD13" i="5"/>
  <c r="AD12" i="5"/>
  <c r="AD11" i="5"/>
  <c r="AD10" i="5"/>
  <c r="AD9" i="5"/>
  <c r="AD8" i="5"/>
  <c r="AD7" i="5"/>
  <c r="AD6" i="5"/>
  <c r="AD5" i="5"/>
  <c r="AD4" i="5"/>
  <c r="AD3" i="5"/>
  <c r="AD2" i="5"/>
  <c r="P1" i="9"/>
  <c r="O1" i="9"/>
  <c r="N1" i="9"/>
  <c r="M1" i="9"/>
  <c r="L1" i="9"/>
  <c r="K1" i="9"/>
  <c r="J1" i="9"/>
  <c r="I1" i="9"/>
  <c r="H1" i="9"/>
  <c r="G1" i="9"/>
  <c r="F1" i="9"/>
  <c r="E1" i="9"/>
  <c r="C127" i="24"/>
  <c r="C126" i="24"/>
  <c r="C125" i="24"/>
  <c r="C124" i="24"/>
  <c r="S2" i="22"/>
  <c r="R2" i="22"/>
  <c r="Q2" i="22"/>
  <c r="P2" i="22"/>
  <c r="O2" i="22"/>
  <c r="N2" i="22"/>
  <c r="M2" i="22"/>
  <c r="L2" i="22"/>
  <c r="K2" i="22"/>
  <c r="J2" i="22"/>
  <c r="I2" i="22"/>
  <c r="H2" i="22"/>
  <c r="O20" i="10"/>
  <c r="N20" i="10"/>
  <c r="M20" i="10"/>
  <c r="L20" i="10"/>
  <c r="K20" i="10"/>
  <c r="J20" i="10"/>
  <c r="I20" i="10"/>
  <c r="H20" i="10"/>
  <c r="G20" i="10"/>
  <c r="F20" i="10"/>
  <c r="E20" i="10"/>
  <c r="D20" i="10"/>
  <c r="P10" i="16"/>
  <c r="O10" i="16"/>
  <c r="N10" i="16"/>
  <c r="M10" i="16"/>
  <c r="L10" i="16"/>
  <c r="K10" i="16"/>
  <c r="J10" i="16"/>
  <c r="I10" i="16"/>
  <c r="H10" i="16"/>
  <c r="G10" i="16"/>
  <c r="F10" i="16"/>
  <c r="E10" i="16"/>
  <c r="V12" i="2"/>
  <c r="U12" i="2"/>
  <c r="T12" i="2"/>
  <c r="S12" i="2"/>
  <c r="R12" i="2"/>
  <c r="Q12" i="2"/>
  <c r="P12" i="2"/>
  <c r="O12" i="2"/>
  <c r="N12" i="2"/>
  <c r="M12" i="2"/>
  <c r="L12" i="2"/>
  <c r="L6" i="17"/>
  <c r="Z6" i="5"/>
  <c r="Z5" i="5"/>
  <c r="Z4" i="5"/>
  <c r="Z3" i="5"/>
  <c r="Z2" i="5"/>
  <c r="V4" i="5"/>
  <c r="V3" i="5"/>
  <c r="V2" i="5"/>
  <c r="T6" i="5"/>
  <c r="T5" i="5"/>
  <c r="T4" i="5"/>
  <c r="T3" i="5"/>
  <c r="T2" i="5"/>
  <c r="P6" i="5"/>
  <c r="P5" i="5"/>
  <c r="P4" i="5"/>
  <c r="P3" i="5"/>
  <c r="P2" i="5"/>
  <c r="M6" i="5"/>
  <c r="M5" i="5"/>
  <c r="M4" i="5"/>
  <c r="M3" i="5"/>
  <c r="M2" i="5"/>
  <c r="J6" i="5"/>
  <c r="J5" i="5"/>
  <c r="J4" i="5"/>
  <c r="J3" i="5"/>
  <c r="J2" i="5"/>
  <c r="G6" i="5"/>
  <c r="G5" i="5"/>
  <c r="G4" i="5"/>
  <c r="G3" i="5"/>
  <c r="G2" i="5"/>
  <c r="C6" i="5"/>
  <c r="C5" i="5"/>
  <c r="C4" i="5"/>
  <c r="C3" i="5"/>
  <c r="C2" i="5"/>
  <c r="A4" i="5"/>
  <c r="A3" i="5"/>
  <c r="A2" i="5"/>
  <c r="L13" i="23"/>
  <c r="K13" i="23"/>
  <c r="J13" i="23"/>
  <c r="I13" i="23"/>
  <c r="H13" i="23"/>
  <c r="G13" i="23"/>
  <c r="F13" i="23"/>
  <c r="E13" i="23"/>
  <c r="D13" i="23"/>
  <c r="D10" i="23"/>
  <c r="A1" i="23"/>
  <c r="L7" i="23"/>
  <c r="J10" i="17"/>
  <c r="I10" i="17"/>
  <c r="H10" i="17"/>
  <c r="G10" i="17"/>
  <c r="F10" i="17"/>
  <c r="E10" i="17"/>
  <c r="C10" i="17"/>
  <c r="B10" i="17"/>
  <c r="A1" i="17"/>
  <c r="J7" i="17"/>
  <c r="B24" i="10"/>
  <c r="B23" i="10"/>
  <c r="B18" i="10"/>
  <c r="B17" i="10"/>
  <c r="B16" i="10"/>
  <c r="B14" i="10"/>
  <c r="B11" i="10"/>
  <c r="B13" i="10"/>
  <c r="A1" i="10"/>
  <c r="O8" i="10"/>
  <c r="C10" i="16"/>
  <c r="B10" i="16"/>
  <c r="A1" i="16"/>
  <c r="P7" i="16"/>
  <c r="F12" i="18"/>
  <c r="E12" i="18"/>
  <c r="D12" i="18"/>
  <c r="C12" i="18"/>
  <c r="B12" i="18"/>
  <c r="B10" i="18"/>
  <c r="A1" i="18"/>
  <c r="F7" i="18"/>
  <c r="D16" i="7"/>
  <c r="B10" i="7"/>
  <c r="H15" i="7"/>
  <c r="G15" i="7"/>
  <c r="F15" i="7"/>
  <c r="E15" i="7"/>
  <c r="D15" i="7"/>
  <c r="C14" i="7"/>
  <c r="C13" i="7"/>
  <c r="C12" i="7"/>
  <c r="C11" i="7"/>
  <c r="C10" i="7"/>
  <c r="H7" i="7"/>
  <c r="A1" i="7"/>
  <c r="AH11" i="2"/>
  <c r="AG11" i="2"/>
  <c r="AG10" i="2"/>
  <c r="AF11" i="2"/>
  <c r="AE12" i="2"/>
  <c r="AD12" i="2"/>
  <c r="AC12" i="2"/>
  <c r="AB12" i="2"/>
  <c r="AB11" i="2"/>
  <c r="AA11" i="2"/>
  <c r="Y11" i="2"/>
  <c r="X10" i="2"/>
  <c r="W11" i="2"/>
  <c r="K11" i="2"/>
  <c r="J11" i="2"/>
  <c r="I11" i="2"/>
  <c r="I10" i="2"/>
  <c r="H11" i="2"/>
  <c r="G11" i="2"/>
  <c r="F11" i="2"/>
  <c r="E10" i="2"/>
  <c r="E11" i="2"/>
  <c r="B11" i="2"/>
  <c r="A10" i="2"/>
  <c r="D11" i="2"/>
  <c r="C11" i="2"/>
  <c r="A1" i="2"/>
  <c r="G7" i="2"/>
  <c r="B11" i="20"/>
  <c r="B10" i="20"/>
  <c r="B8" i="20"/>
  <c r="B7" i="20"/>
  <c r="B6" i="20"/>
  <c r="B5" i="20"/>
  <c r="F5" i="8" a="1"/>
  <c r="AC2" i="5" a="1"/>
  <c r="I5" i="8" a="1"/>
  <c r="K5" i="8" a="1"/>
  <c r="A5" i="8" a="1"/>
  <c r="L5" i="8" a="1"/>
  <c r="C5" i="8" a="1"/>
  <c r="H5" i="8" a="1"/>
  <c r="M5" i="8" a="1"/>
  <c r="E5" i="8" a="1"/>
  <c r="B5" i="8" a="1"/>
  <c r="A4" i="8" a="1"/>
  <c r="G5" i="8" a="1"/>
  <c r="J5" i="8" a="1"/>
  <c r="D5" i="8" a="1"/>
  <c r="AH22" i="2" l="1"/>
  <c r="AF22" i="2"/>
  <c r="AH21" i="2"/>
  <c r="AF21" i="2"/>
  <c r="AF20" i="2"/>
  <c r="AF19" i="2"/>
  <c r="AF17" i="2"/>
  <c r="AF18" i="2"/>
  <c r="AH18" i="2"/>
  <c r="AH19" i="2"/>
  <c r="AH20" i="2"/>
  <c r="AH17" i="2"/>
  <c r="E17" i="2"/>
  <c r="E14" i="2"/>
  <c r="C13" i="10"/>
  <c r="E13" i="2"/>
  <c r="AC2" i="5"/>
  <c r="D17" i="2" s="1"/>
  <c r="K5" i="8"/>
  <c r="F5" i="8"/>
  <c r="B5" i="8"/>
  <c r="J5" i="8"/>
  <c r="G5" i="8"/>
  <c r="L5" i="8"/>
  <c r="D5" i="8"/>
  <c r="H5" i="8"/>
  <c r="C5" i="8"/>
  <c r="A5" i="8"/>
  <c r="M5" i="8"/>
  <c r="E5" i="8"/>
  <c r="I5" i="8"/>
  <c r="A4" i="8"/>
  <c r="AF2" i="5" a="1"/>
  <c r="AF2" i="5" s="1"/>
  <c r="B3" i="22"/>
  <c r="D23" i="2" l="1"/>
  <c r="D16" i="2"/>
  <c r="D21" i="2"/>
  <c r="D22" i="2"/>
  <c r="D18" i="2"/>
  <c r="D19" i="2"/>
  <c r="D20" i="2"/>
  <c r="D13" i="2"/>
  <c r="D15" i="2"/>
  <c r="D14" i="2"/>
  <c r="C18" i="23"/>
  <c r="B19" i="23"/>
  <c r="C19" i="23" s="1"/>
  <c r="B20" i="23"/>
  <c r="C21" i="23"/>
  <c r="B22" i="23"/>
  <c r="C22" i="23" s="1"/>
  <c r="B23" i="23"/>
  <c r="C23" i="23" s="1"/>
  <c r="B24" i="23"/>
  <c r="C24" i="23" s="1"/>
  <c r="B25" i="23"/>
  <c r="C25" i="23" s="1"/>
  <c r="B26" i="23"/>
  <c r="C26" i="23" s="1"/>
  <c r="B27" i="23"/>
  <c r="C27" i="23" s="1"/>
  <c r="B28" i="23"/>
  <c r="C28" i="23" s="1"/>
  <c r="B29" i="23"/>
  <c r="C29" i="23" s="1"/>
  <c r="B30" i="23"/>
  <c r="C30" i="23" s="1"/>
  <c r="B31" i="23"/>
  <c r="C31" i="23" s="1"/>
  <c r="B32" i="23"/>
  <c r="C32" i="23" s="1"/>
  <c r="B33" i="23"/>
  <c r="C33" i="23" s="1"/>
  <c r="B34" i="23"/>
  <c r="C34" i="23" s="1"/>
  <c r="B35" i="23"/>
  <c r="C35" i="23" s="1"/>
  <c r="B36" i="23"/>
  <c r="C36" i="23" s="1"/>
  <c r="B37" i="23"/>
  <c r="C37" i="23" s="1"/>
  <c r="B38" i="23"/>
  <c r="C38" i="23" s="1"/>
  <c r="B39" i="23"/>
  <c r="C39" i="23" s="1"/>
  <c r="B40" i="23"/>
  <c r="C40" i="23" s="1"/>
  <c r="B41" i="23"/>
  <c r="C41" i="23" s="1"/>
  <c r="B42" i="23"/>
  <c r="C42" i="23" s="1"/>
  <c r="B43" i="23"/>
  <c r="C43" i="23" s="1"/>
  <c r="B44" i="23"/>
  <c r="C44" i="23" s="1"/>
  <c r="B45" i="23"/>
  <c r="C45" i="23" s="1"/>
  <c r="B46" i="23"/>
  <c r="C46" i="23" s="1"/>
  <c r="B47" i="23"/>
  <c r="C47" i="23" s="1"/>
  <c r="B48" i="23"/>
  <c r="C48" i="23" s="1"/>
  <c r="B49" i="23"/>
  <c r="C49" i="23" s="1"/>
  <c r="B50" i="23"/>
  <c r="C50" i="23" s="1"/>
  <c r="B51" i="23"/>
  <c r="C51" i="23" s="1"/>
  <c r="B52" i="23"/>
  <c r="C52" i="23" s="1"/>
  <c r="B53" i="23"/>
  <c r="C53" i="23" s="1"/>
  <c r="B54" i="23"/>
  <c r="C54" i="23" s="1"/>
  <c r="B55" i="23"/>
  <c r="C55" i="23" s="1"/>
  <c r="B56" i="23"/>
  <c r="C56" i="23" s="1"/>
  <c r="B57" i="23"/>
  <c r="C57" i="23" s="1"/>
  <c r="B58" i="23"/>
  <c r="C58" i="23" s="1"/>
  <c r="B59" i="23"/>
  <c r="C59" i="23" s="1"/>
  <c r="B60" i="23"/>
  <c r="C60" i="23" s="1"/>
  <c r="B61" i="23"/>
  <c r="C61" i="23" s="1"/>
  <c r="B62" i="23"/>
  <c r="C62" i="23" s="1"/>
  <c r="B63" i="23"/>
  <c r="C63" i="23" s="1"/>
  <c r="B64" i="23"/>
  <c r="C64" i="23" s="1"/>
  <c r="B65" i="23"/>
  <c r="C65" i="23" s="1"/>
  <c r="B66" i="23"/>
  <c r="C66" i="23" s="1"/>
  <c r="B67" i="23"/>
  <c r="C67" i="23" s="1"/>
  <c r="B68" i="23"/>
  <c r="C68" i="23" s="1"/>
  <c r="B69" i="23"/>
  <c r="C69" i="23" s="1"/>
  <c r="B70" i="23"/>
  <c r="C70" i="23" s="1"/>
  <c r="B71" i="23"/>
  <c r="C71" i="23" s="1"/>
  <c r="B72" i="23"/>
  <c r="C72" i="23" s="1"/>
  <c r="B73" i="23"/>
  <c r="C73" i="23" s="1"/>
  <c r="B74" i="23"/>
  <c r="C74" i="23" s="1"/>
  <c r="B75" i="23"/>
  <c r="C75" i="23" s="1"/>
  <c r="B76" i="23"/>
  <c r="C76" i="23" s="1"/>
  <c r="B77" i="23"/>
  <c r="C77" i="23" s="1"/>
  <c r="B78" i="23"/>
  <c r="C78" i="23" s="1"/>
  <c r="B79" i="23"/>
  <c r="C79" i="23" s="1"/>
  <c r="B80" i="23"/>
  <c r="C80" i="23" s="1"/>
  <c r="B81" i="23"/>
  <c r="C81" i="23" s="1"/>
  <c r="B82" i="23"/>
  <c r="C82" i="23" s="1"/>
  <c r="B83" i="23"/>
  <c r="C83" i="23" s="1"/>
  <c r="B84" i="23"/>
  <c r="C84" i="23" s="1"/>
  <c r="B85" i="23"/>
  <c r="C85" i="23" s="1"/>
  <c r="B86" i="23"/>
  <c r="C86" i="23" s="1"/>
  <c r="B87" i="23"/>
  <c r="C87" i="23" s="1"/>
  <c r="B88" i="23"/>
  <c r="C88" i="23" s="1"/>
  <c r="B89" i="23"/>
  <c r="C89" i="23" s="1"/>
  <c r="B90" i="23"/>
  <c r="C90" i="23" s="1"/>
  <c r="B91" i="23"/>
  <c r="C91" i="23" s="1"/>
  <c r="B92" i="23"/>
  <c r="C92" i="23" s="1"/>
  <c r="B93" i="23"/>
  <c r="C93" i="23" s="1"/>
  <c r="B94" i="23"/>
  <c r="C94" i="23" s="1"/>
  <c r="B95" i="23"/>
  <c r="C95" i="23" s="1"/>
  <c r="B96" i="23"/>
  <c r="C96" i="23" s="1"/>
  <c r="B97" i="23"/>
  <c r="C97" i="23" s="1"/>
  <c r="B98" i="23"/>
  <c r="C98" i="23" s="1"/>
  <c r="B99" i="23"/>
  <c r="C99" i="23" s="1"/>
  <c r="B100" i="23"/>
  <c r="C100" i="23" s="1"/>
  <c r="B101" i="23"/>
  <c r="C101" i="23" s="1"/>
  <c r="B102" i="23"/>
  <c r="C102" i="23" s="1"/>
  <c r="B103" i="23"/>
  <c r="C103" i="23" s="1"/>
  <c r="B104" i="23"/>
  <c r="C104" i="23" s="1"/>
  <c r="B105" i="23"/>
  <c r="C105" i="23" s="1"/>
  <c r="B106" i="23"/>
  <c r="C106" i="23" s="1"/>
  <c r="B107" i="23"/>
  <c r="C107" i="23" s="1"/>
  <c r="B108" i="23"/>
  <c r="C108" i="23" s="1"/>
  <c r="B109" i="23"/>
  <c r="C109" i="23" s="1"/>
  <c r="B110" i="23"/>
  <c r="C110" i="23" s="1"/>
  <c r="B111" i="23"/>
  <c r="C111" i="23" s="1"/>
  <c r="B112" i="23"/>
  <c r="C112" i="23" s="1"/>
  <c r="B113" i="23"/>
  <c r="C113" i="23" s="1"/>
  <c r="B114" i="23"/>
  <c r="C114" i="23" s="1"/>
  <c r="B115" i="23"/>
  <c r="C115" i="23" s="1"/>
  <c r="B116" i="23"/>
  <c r="C116" i="23" s="1"/>
  <c r="B117" i="23"/>
  <c r="C117" i="23" s="1"/>
  <c r="B118" i="23"/>
  <c r="C118" i="23" s="1"/>
  <c r="B119" i="23"/>
  <c r="C119" i="23" s="1"/>
  <c r="B120" i="23"/>
  <c r="C120" i="23" s="1"/>
  <c r="B121" i="23"/>
  <c r="C121" i="23" s="1"/>
  <c r="B122" i="23"/>
  <c r="C122" i="23" s="1"/>
  <c r="B123" i="23"/>
  <c r="C123" i="23" s="1"/>
  <c r="B124" i="23"/>
  <c r="C124" i="23" s="1"/>
  <c r="B125" i="23"/>
  <c r="C125" i="23" s="1"/>
  <c r="B126" i="23"/>
  <c r="C126" i="23" s="1"/>
  <c r="B127" i="23"/>
  <c r="C127" i="23" s="1"/>
  <c r="B128" i="23"/>
  <c r="C128" i="23" s="1"/>
  <c r="B129" i="23"/>
  <c r="C129" i="23" s="1"/>
  <c r="B130" i="23"/>
  <c r="C130" i="23" s="1"/>
  <c r="B131" i="23"/>
  <c r="C131" i="23" s="1"/>
  <c r="B132" i="23"/>
  <c r="C132" i="23" s="1"/>
  <c r="B133" i="23"/>
  <c r="C133" i="23" s="1"/>
  <c r="B134" i="23"/>
  <c r="C134" i="23" s="1"/>
  <c r="B135" i="23"/>
  <c r="C135" i="23" s="1"/>
  <c r="B136" i="23"/>
  <c r="C136" i="23" s="1"/>
  <c r="B137" i="23"/>
  <c r="C137" i="23" s="1"/>
  <c r="B138" i="23"/>
  <c r="C138" i="23" s="1"/>
  <c r="B139" i="23"/>
  <c r="C139" i="23" s="1"/>
  <c r="B140" i="23"/>
  <c r="C140" i="23" s="1"/>
  <c r="B141" i="23"/>
  <c r="C141" i="23" s="1"/>
  <c r="B142" i="23"/>
  <c r="C142" i="23" s="1"/>
  <c r="B143" i="23"/>
  <c r="C143" i="23" s="1"/>
  <c r="B144" i="23"/>
  <c r="C144" i="23" s="1"/>
  <c r="B145" i="23"/>
  <c r="C145" i="23" s="1"/>
  <c r="B146" i="23"/>
  <c r="C146" i="23" s="1"/>
  <c r="B147" i="23"/>
  <c r="C147" i="23" s="1"/>
  <c r="B148" i="23"/>
  <c r="C148" i="23" s="1"/>
  <c r="B149" i="23"/>
  <c r="C149" i="23" s="1"/>
  <c r="B150" i="23"/>
  <c r="C150" i="23" s="1"/>
  <c r="B151" i="23"/>
  <c r="C151" i="23" s="1"/>
  <c r="B152" i="23"/>
  <c r="C152" i="23" s="1"/>
  <c r="B153" i="23"/>
  <c r="C153" i="23" s="1"/>
  <c r="B154" i="23"/>
  <c r="C154" i="23" s="1"/>
  <c r="B155" i="23"/>
  <c r="C155" i="23" s="1"/>
  <c r="B156" i="23"/>
  <c r="C156" i="23" s="1"/>
  <c r="B157" i="23"/>
  <c r="C157" i="23" s="1"/>
  <c r="A1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L1" i="23"/>
  <c r="D7" i="23"/>
  <c r="D6" i="23"/>
  <c r="E5" i="23"/>
  <c r="D5" i="23"/>
  <c r="E4" i="23"/>
  <c r="D4" i="23"/>
  <c r="J1" i="12" a="1"/>
  <c r="J1" i="12" s="1"/>
  <c r="J2" i="15" a="1"/>
  <c r="J2" i="15" s="1"/>
  <c r="I2" i="15" a="1"/>
  <c r="I2" i="15" s="1"/>
  <c r="H2" i="15" a="1"/>
  <c r="H2" i="15" s="1"/>
  <c r="F2" i="15" a="1"/>
  <c r="F2" i="15" s="1"/>
  <c r="E2" i="15" a="1"/>
  <c r="E2" i="15" s="1"/>
  <c r="B2" i="15" a="1"/>
  <c r="B2" i="15" s="1"/>
  <c r="A2" i="15" l="1" a="1"/>
  <c r="A2" i="15" s="1"/>
  <c r="J1" i="17"/>
  <c r="O1" i="10"/>
  <c r="P1" i="16"/>
  <c r="F1" i="18"/>
  <c r="C7" i="17"/>
  <c r="B7" i="17"/>
  <c r="C6" i="17"/>
  <c r="B6" i="17"/>
  <c r="C5" i="17"/>
  <c r="B5" i="17"/>
  <c r="C4" i="17"/>
  <c r="B4" i="17"/>
  <c r="C7" i="10"/>
  <c r="B7" i="10"/>
  <c r="C6" i="10"/>
  <c r="B6" i="10"/>
  <c r="C5" i="10"/>
  <c r="B5" i="10"/>
  <c r="C4" i="10"/>
  <c r="B4" i="10"/>
  <c r="C7" i="16"/>
  <c r="B7" i="16"/>
  <c r="C6" i="16"/>
  <c r="B6" i="16"/>
  <c r="C5" i="16"/>
  <c r="B5" i="16"/>
  <c r="C4" i="16"/>
  <c r="B4" i="16"/>
  <c r="C7" i="18"/>
  <c r="B7" i="18"/>
  <c r="C6" i="18"/>
  <c r="B6" i="18"/>
  <c r="C5" i="18"/>
  <c r="B5" i="18"/>
  <c r="C4" i="18"/>
  <c r="B4" i="18"/>
  <c r="E7" i="7"/>
  <c r="D7" i="7"/>
  <c r="E6" i="7"/>
  <c r="D6" i="7"/>
  <c r="E5" i="7"/>
  <c r="D5" i="7"/>
  <c r="E4" i="7"/>
  <c r="D4" i="7"/>
  <c r="H1" i="7" l="1"/>
  <c r="C4" i="2"/>
  <c r="G1" i="2"/>
  <c r="B7" i="2"/>
  <c r="B6" i="2"/>
  <c r="B5" i="2"/>
  <c r="B4" i="2"/>
  <c r="P2" i="9" a="1"/>
  <c r="P2" i="9" s="1"/>
  <c r="O2" i="9" a="1"/>
  <c r="O2" i="9" s="1"/>
  <c r="N2" i="9" a="1"/>
  <c r="N2" i="9" s="1"/>
  <c r="M2" i="9" a="1"/>
  <c r="M2" i="9" s="1"/>
  <c r="L2" i="9" a="1"/>
  <c r="L2" i="9" s="1"/>
  <c r="K2" i="9" a="1"/>
  <c r="K2" i="9" s="1"/>
  <c r="J2" i="9" a="1"/>
  <c r="J2" i="9" s="1"/>
  <c r="I2" i="9" a="1"/>
  <c r="I2" i="9" s="1"/>
  <c r="H2" i="9" a="1"/>
  <c r="H2" i="9" s="1"/>
  <c r="G2" i="9" a="1"/>
  <c r="G2" i="9" s="1"/>
  <c r="F2" i="9" a="1"/>
  <c r="F2" i="9" s="1"/>
  <c r="E2" i="9" a="1"/>
  <c r="E2" i="9" s="1"/>
  <c r="B2" i="9" a="1"/>
  <c r="B2" i="9" s="1"/>
  <c r="A2" i="9" a="1"/>
  <c r="A2" i="9" s="1"/>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3" i="19"/>
  <c r="D4" i="19"/>
  <c r="D5" i="19"/>
  <c r="D6" i="19"/>
  <c r="D7" i="19"/>
  <c r="D8" i="19"/>
  <c r="D9" i="19"/>
  <c r="D10" i="19"/>
  <c r="D11" i="19"/>
  <c r="D12" i="19"/>
  <c r="D13" i="19"/>
  <c r="D14" i="19"/>
  <c r="D15" i="19"/>
  <c r="D16" i="19"/>
  <c r="D17" i="19"/>
  <c r="D18" i="19"/>
  <c r="D19" i="19"/>
  <c r="D20" i="19"/>
  <c r="D21" i="19"/>
  <c r="D22" i="19"/>
  <c r="D23" i="19"/>
  <c r="D24" i="19"/>
  <c r="D25" i="19"/>
  <c r="D26" i="19"/>
  <c r="B2" i="19" a="1"/>
  <c r="B2" i="19" s="1"/>
  <c r="A2" i="19" a="1"/>
  <c r="A2" i="19" s="1"/>
  <c r="B17" i="23"/>
  <c r="C17" i="23" s="1"/>
  <c r="AF16" i="2"/>
  <c r="AH15" i="2"/>
  <c r="B16" i="23" s="1"/>
  <c r="C16" i="23" s="1"/>
  <c r="AF15" i="2"/>
  <c r="AH14" i="2"/>
  <c r="B15" i="23" s="1"/>
  <c r="C15" i="23" s="1"/>
  <c r="AF14" i="2"/>
  <c r="L10" i="17"/>
  <c r="O10" i="17"/>
  <c r="N10" i="17"/>
  <c r="M10" i="17"/>
  <c r="D2" i="19"/>
  <c r="AH13" i="2"/>
  <c r="B14" i="23" s="1"/>
  <c r="C14" i="23" s="1"/>
  <c r="AF13" i="2"/>
  <c r="L6" i="2"/>
  <c r="G2" i="15" l="1" a="1"/>
  <c r="G2" i="15" s="1"/>
  <c r="F21" i="10"/>
  <c r="C14" i="10"/>
  <c r="E21" i="10"/>
  <c r="I3" i="22"/>
  <c r="F3" i="22"/>
  <c r="E3" i="22"/>
  <c r="H3" i="22"/>
  <c r="S3" i="22"/>
  <c r="R3" i="22"/>
  <c r="Q3" i="22"/>
  <c r="D3" i="22"/>
  <c r="C3" i="22"/>
  <c r="P3" i="22"/>
  <c r="O3" i="22"/>
  <c r="N3" i="22"/>
  <c r="M3" i="22"/>
  <c r="L3" i="22"/>
  <c r="K3" i="22"/>
  <c r="J3" i="22"/>
  <c r="C2" i="15" a="1"/>
  <c r="G21" i="10"/>
  <c r="K21" i="10"/>
  <c r="C18" i="10"/>
  <c r="M21" i="10"/>
  <c r="N21" i="10"/>
  <c r="O21" i="10"/>
  <c r="L21" i="10"/>
  <c r="C24" i="10"/>
  <c r="D27" i="10"/>
  <c r="D24" i="10"/>
  <c r="D25" i="10"/>
  <c r="D26" i="10"/>
  <c r="C17" i="10"/>
  <c r="C16" i="10"/>
  <c r="H21" i="10"/>
  <c r="I21" i="10"/>
  <c r="C8" i="10"/>
  <c r="D14" i="7" a="1"/>
  <c r="D14" i="7" s="1"/>
  <c r="J21" i="10"/>
  <c r="D21" i="10"/>
  <c r="C23" i="10"/>
  <c r="D23" i="10"/>
  <c r="E10" i="7" a="1"/>
  <c r="E10" i="7" s="1"/>
  <c r="E11" i="7" a="1"/>
  <c r="E11" i="7" s="1"/>
  <c r="H11" i="7" a="1"/>
  <c r="H11" i="7" s="1"/>
  <c r="D12" i="7" a="1"/>
  <c r="D12" i="7" s="1"/>
  <c r="G13" i="7" a="1"/>
  <c r="G13" i="7" s="1"/>
  <c r="F14" i="7" a="1"/>
  <c r="F14" i="7" s="1"/>
  <c r="E14" i="7" a="1"/>
  <c r="E14" i="7" s="1"/>
  <c r="E12" i="7" a="1"/>
  <c r="E12" i="7" s="1"/>
  <c r="G14" i="7" a="1"/>
  <c r="G14" i="7" s="1"/>
  <c r="F12" i="7" a="1"/>
  <c r="F12" i="7" s="1"/>
  <c r="H14" i="7" a="1"/>
  <c r="H14" i="7" s="1"/>
  <c r="G12" i="7" a="1"/>
  <c r="G12" i="7" s="1"/>
  <c r="F10" i="7" a="1"/>
  <c r="F10" i="7" s="1"/>
  <c r="H12" i="7" a="1"/>
  <c r="H12" i="7" s="1"/>
  <c r="G10" i="7" a="1"/>
  <c r="G10" i="7" s="1"/>
  <c r="D13" i="7" a="1"/>
  <c r="D13" i="7" s="1"/>
  <c r="C2" i="19" a="1"/>
  <c r="H10" i="7" a="1"/>
  <c r="H10" i="7" s="1"/>
  <c r="E13" i="7" a="1"/>
  <c r="E13" i="7" s="1"/>
  <c r="D11" i="7" a="1"/>
  <c r="D11" i="7" s="1"/>
  <c r="F13" i="7" a="1"/>
  <c r="F13" i="7" s="1"/>
  <c r="D10" i="7" a="1"/>
  <c r="D10" i="7" s="1"/>
  <c r="F11" i="7" a="1"/>
  <c r="F11" i="7" s="1"/>
  <c r="H13" i="7" a="1"/>
  <c r="H13" i="7" s="1"/>
  <c r="G11" i="7" a="1"/>
  <c r="G11" i="7" s="1"/>
  <c r="C2" i="9" a="1"/>
  <c r="L1" i="12" a="1"/>
  <c r="L1" i="12" s="1"/>
  <c r="G1" i="12" a="1"/>
  <c r="G1" i="12" s="1"/>
  <c r="C2" i="15" l="1"/>
  <c r="D8" i="15"/>
  <c r="D20" i="15"/>
  <c r="D32" i="15"/>
  <c r="D44" i="15"/>
  <c r="D21" i="15"/>
  <c r="D45" i="15"/>
  <c r="D10" i="15"/>
  <c r="D34" i="15"/>
  <c r="D11" i="15"/>
  <c r="D35" i="15"/>
  <c r="D12" i="15"/>
  <c r="D36" i="15"/>
  <c r="D13" i="15"/>
  <c r="D49" i="15"/>
  <c r="D26" i="15"/>
  <c r="D50" i="15"/>
  <c r="D18" i="15"/>
  <c r="D30" i="15"/>
  <c r="D9" i="15"/>
  <c r="D33" i="15"/>
  <c r="D22" i="15"/>
  <c r="D46" i="15"/>
  <c r="D23" i="15"/>
  <c r="D47" i="15"/>
  <c r="D24" i="15"/>
  <c r="D48" i="15"/>
  <c r="D25" i="15"/>
  <c r="D37" i="15"/>
  <c r="D14" i="15"/>
  <c r="D38" i="15"/>
  <c r="D6" i="15"/>
  <c r="D42" i="15"/>
  <c r="D19" i="15"/>
  <c r="D43" i="15"/>
  <c r="D3" i="15"/>
  <c r="D15" i="15"/>
  <c r="D27" i="15"/>
  <c r="D39" i="15"/>
  <c r="D51" i="15"/>
  <c r="D4" i="15"/>
  <c r="D16" i="15"/>
  <c r="D28" i="15"/>
  <c r="D40" i="15"/>
  <c r="D31" i="15"/>
  <c r="D5" i="15"/>
  <c r="D17" i="15"/>
  <c r="D29" i="15"/>
  <c r="D41" i="15"/>
  <c r="D7" i="15"/>
  <c r="C2" i="19"/>
  <c r="H2" i="19" s="1" a="1"/>
  <c r="H2" i="19" s="1"/>
  <c r="C2" i="9"/>
  <c r="D4" i="9"/>
  <c r="D16" i="9"/>
  <c r="D28" i="9"/>
  <c r="D40" i="9"/>
  <c r="D5" i="9"/>
  <c r="D17" i="9"/>
  <c r="D29" i="9"/>
  <c r="D41" i="9"/>
  <c r="D6" i="9"/>
  <c r="D18" i="9"/>
  <c r="D30" i="9"/>
  <c r="D42" i="9"/>
  <c r="D7" i="9"/>
  <c r="D19" i="9"/>
  <c r="D31" i="9"/>
  <c r="D43" i="9"/>
  <c r="D8" i="9"/>
  <c r="D20" i="9"/>
  <c r="D32" i="9"/>
  <c r="D44" i="9"/>
  <c r="D9" i="9"/>
  <c r="D21" i="9"/>
  <c r="D33" i="9"/>
  <c r="D45" i="9"/>
  <c r="D10" i="9"/>
  <c r="D22" i="9"/>
  <c r="D34" i="9"/>
  <c r="D46" i="9"/>
  <c r="D11" i="9"/>
  <c r="D23" i="9"/>
  <c r="D35" i="9"/>
  <c r="D47" i="9"/>
  <c r="D12" i="9"/>
  <c r="D24" i="9"/>
  <c r="D36" i="9"/>
  <c r="D48" i="9"/>
  <c r="D13" i="9"/>
  <c r="D25" i="9"/>
  <c r="D37" i="9"/>
  <c r="D49" i="9"/>
  <c r="D14" i="9"/>
  <c r="D26" i="9"/>
  <c r="D38" i="9"/>
  <c r="D50" i="9"/>
  <c r="D3" i="9"/>
  <c r="D15" i="9"/>
  <c r="D27" i="9"/>
  <c r="D39" i="9"/>
  <c r="D51" i="9"/>
  <c r="D14" i="18" l="1" a="1"/>
  <c r="D14" i="18" s="1"/>
  <c r="C14" i="18" a="1"/>
  <c r="C14" i="18" s="1"/>
  <c r="B14" i="18" a="1"/>
  <c r="B14" i="18" s="1"/>
  <c r="F14" i="18" a="1"/>
  <c r="F14" i="18" s="1"/>
  <c r="E14" i="18" a="1"/>
  <c r="E14" i="18" s="1"/>
  <c r="D2" i="15" l="1"/>
  <c r="A11" i="17" s="1" a="1"/>
  <c r="D2" i="9"/>
  <c r="A11" i="16" s="1" a="1"/>
  <c r="A11" i="17" l="1"/>
  <c r="M11" i="17"/>
  <c r="M33" i="17"/>
  <c r="M60" i="17"/>
  <c r="M32" i="17"/>
  <c r="M34" i="17"/>
  <c r="M38" i="17"/>
  <c r="M44" i="17"/>
  <c r="O31" i="17"/>
  <c r="O50" i="17"/>
  <c r="O33" i="17"/>
  <c r="O57" i="17"/>
  <c r="O52" i="17"/>
  <c r="O38" i="17"/>
  <c r="N53" i="17"/>
  <c r="N33" i="17"/>
  <c r="N57" i="17"/>
  <c r="N16" i="17"/>
  <c r="N40" i="17"/>
  <c r="N41" i="17"/>
  <c r="L15" i="17"/>
  <c r="L39" i="17"/>
  <c r="L55" i="17"/>
  <c r="L16" i="17"/>
  <c r="L52" i="17"/>
  <c r="L26" i="17"/>
  <c r="M12" i="17"/>
  <c r="M36" i="17"/>
  <c r="M55" i="17"/>
  <c r="M13" i="17"/>
  <c r="M37" i="17"/>
  <c r="M59" i="17"/>
  <c r="M56" i="17"/>
  <c r="O34" i="17"/>
  <c r="O12" i="17"/>
  <c r="O36" i="17"/>
  <c r="O60" i="17"/>
  <c r="O32" i="17"/>
  <c r="O29" i="17"/>
  <c r="N12" i="17"/>
  <c r="N36" i="17"/>
  <c r="N60" i="17"/>
  <c r="N19" i="17"/>
  <c r="N43" i="17"/>
  <c r="N35" i="17"/>
  <c r="L18" i="17"/>
  <c r="L42" i="17"/>
  <c r="L56" i="17"/>
  <c r="L19" i="17"/>
  <c r="L37" i="17"/>
  <c r="L29" i="17"/>
  <c r="M15" i="17"/>
  <c r="M39" i="17"/>
  <c r="M23" i="17"/>
  <c r="M16" i="17"/>
  <c r="M40" i="17"/>
  <c r="M50" i="17"/>
  <c r="O11" i="17"/>
  <c r="O49" i="17"/>
  <c r="O15" i="17"/>
  <c r="O39" i="17"/>
  <c r="O28" i="17"/>
  <c r="O19" i="17"/>
  <c r="O44" i="17"/>
  <c r="N15" i="17"/>
  <c r="N39" i="17"/>
  <c r="N17" i="17"/>
  <c r="N22" i="17"/>
  <c r="N46" i="17"/>
  <c r="N56" i="17"/>
  <c r="L21" i="17"/>
  <c r="L45" i="17"/>
  <c r="L31" i="17"/>
  <c r="L22" i="17"/>
  <c r="L53" i="17"/>
  <c r="L32" i="17"/>
  <c r="M18" i="17"/>
  <c r="M42" i="17"/>
  <c r="M53" i="17"/>
  <c r="M19" i="17"/>
  <c r="M43" i="17"/>
  <c r="M47" i="17"/>
  <c r="O16" i="17"/>
  <c r="O17" i="17"/>
  <c r="O18" i="17"/>
  <c r="O42" i="17"/>
  <c r="O40" i="17"/>
  <c r="O43" i="17"/>
  <c r="O53" i="17"/>
  <c r="N18" i="17"/>
  <c r="N42" i="17"/>
  <c r="N32" i="17"/>
  <c r="N25" i="17"/>
  <c r="N49" i="17"/>
  <c r="N14" i="17"/>
  <c r="L24" i="17"/>
  <c r="L48" i="17"/>
  <c r="L43" i="17"/>
  <c r="L25" i="17"/>
  <c r="L50" i="17"/>
  <c r="L35" i="17"/>
  <c r="M21" i="17"/>
  <c r="M48" i="17"/>
  <c r="M45" i="17"/>
  <c r="M22" i="17"/>
  <c r="M46" i="17"/>
  <c r="M14" i="17"/>
  <c r="O37" i="17"/>
  <c r="O22" i="17"/>
  <c r="O21" i="17"/>
  <c r="O45" i="17"/>
  <c r="O58" i="17"/>
  <c r="O14" i="17"/>
  <c r="N11" i="17"/>
  <c r="N21" i="17"/>
  <c r="N45" i="17"/>
  <c r="N50" i="17"/>
  <c r="N28" i="17"/>
  <c r="N52" i="17"/>
  <c r="N47" i="17"/>
  <c r="L27" i="17"/>
  <c r="L51" i="17"/>
  <c r="L49" i="17"/>
  <c r="L28" i="17"/>
  <c r="L14" i="17"/>
  <c r="L38" i="17"/>
  <c r="M24" i="17"/>
  <c r="M51" i="17"/>
  <c r="M35" i="17"/>
  <c r="M25" i="17"/>
  <c r="M49" i="17"/>
  <c r="M17" i="17"/>
  <c r="O55" i="17"/>
  <c r="O46" i="17"/>
  <c r="O24" i="17"/>
  <c r="O48" i="17"/>
  <c r="O23" i="17"/>
  <c r="O13" i="17"/>
  <c r="N23" i="17"/>
  <c r="N24" i="17"/>
  <c r="N48" i="17"/>
  <c r="N38" i="17"/>
  <c r="N31" i="17"/>
  <c r="N55" i="17"/>
  <c r="N20" i="17"/>
  <c r="L30" i="17"/>
  <c r="L54" i="17"/>
  <c r="L58" i="17"/>
  <c r="L34" i="17"/>
  <c r="L17" i="17"/>
  <c r="L41" i="17"/>
  <c r="M27" i="17"/>
  <c r="M54" i="17"/>
  <c r="M58" i="17"/>
  <c r="M28" i="17"/>
  <c r="M52" i="17"/>
  <c r="M20" i="17"/>
  <c r="O20" i="17"/>
  <c r="O26" i="17"/>
  <c r="O27" i="17"/>
  <c r="O51" i="17"/>
  <c r="O59" i="17"/>
  <c r="O35" i="17"/>
  <c r="N44" i="17"/>
  <c r="N27" i="17"/>
  <c r="N51" i="17"/>
  <c r="N59" i="17"/>
  <c r="N34" i="17"/>
  <c r="N58" i="17"/>
  <c r="L11" i="17"/>
  <c r="L33" i="17"/>
  <c r="L57" i="17"/>
  <c r="L59" i="17"/>
  <c r="L40" i="17"/>
  <c r="L20" i="17"/>
  <c r="L44" i="17"/>
  <c r="M30" i="17"/>
  <c r="M57" i="17"/>
  <c r="M41" i="17"/>
  <c r="M31" i="17"/>
  <c r="M26" i="17"/>
  <c r="M29" i="17"/>
  <c r="O56" i="17"/>
  <c r="O41" i="17"/>
  <c r="O30" i="17"/>
  <c r="O54" i="17"/>
  <c r="O25" i="17"/>
  <c r="O47" i="17"/>
  <c r="N29" i="17"/>
  <c r="N30" i="17"/>
  <c r="N54" i="17"/>
  <c r="N13" i="17"/>
  <c r="N37" i="17"/>
  <c r="N26" i="17"/>
  <c r="L12" i="17"/>
  <c r="L36" i="17"/>
  <c r="L60" i="17"/>
  <c r="L13" i="17"/>
  <c r="L46" i="17"/>
  <c r="L23" i="17"/>
  <c r="L47" i="17"/>
  <c r="A1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tc={9DED4B32-1F1A-47E5-8CC9-E2C6284ABBB4}</author>
    <author>tc={7811A3E8-9A13-43BC-90E9-5279E9BBABD8}</author>
    <author>tc={07A19ECD-A9C3-4028-80E2-66638BAB8ECA}</author>
    <author>tc={BC363D5E-10BB-4F7F-ACD7-FF3849F9CD21}</author>
    <author>tc={844EFE71-0761-4A32-867D-6C83A36FBA0F}</author>
    <author>tc={FCFC3E05-7FFA-4C46-86C4-C17B7B206517}</author>
    <author>tc={3B1FAB02-650E-4FEA-B124-0CFC70931065}</author>
    <author>tc={D810C848-C94B-44DF-94ED-236F99E472D7}</author>
    <author>tc={E281988E-152C-4DD9-8EAB-8260990F76AF}</author>
  </authors>
  <commentList>
    <comment ref="X13" authorId="0" shapeId="0" xr:uid="{9DED4B32-1F1A-47E5-8CC9-E2C6284ABBB4}">
      <text>
        <t>[Threaded comment]
Your version of Excel allows you to read this threaded comment; however, any edits to it will get removed if the file is opened in a newer version of Excel. Learn more: https://go.microsoft.com/fwlink/?linkid=870924
Comment:
    Користити алгоритам из СМУ за одређивање озбиљности последица...одговорити на питања о нивоу утицаја на опулацију и о могућности прекида здравствених и других услуга...сугестија важи за све опасности</t>
      </text>
    </comment>
    <comment ref="AA13" authorId="1" shapeId="0" xr:uid="{7811A3E8-9A13-43BC-90E9-5279E9BBABD8}">
      <text>
        <t>[Threaded comment]
Your version of Excel allows you to read this threaded comment; however, any edits to it will get removed if the file is opened in a newer version of Excel. Learn more: https://go.microsoft.com/fwlink/?linkid=870924
Comment:
    Погледати дефиниције за нивое капацитета суочавањ у СМУ... поред добрих закона и подзаконских аката потребни су нам и симулационе вежбе, прекогранична сарадња итд...сугестија важи за све опасности</t>
      </text>
    </comment>
    <comment ref="AC13" authorId="2" shapeId="0" xr:uid="{07A19ECD-A9C3-4028-80E2-66638BAB8ECA}">
      <text>
        <t>[Threaded comment]
Your version of Excel allows you to read this threaded comment; however, any edits to it will get removed if the file is opened in a newer version of Excel. Learn more: https://go.microsoft.com/fwlink/?linkid=870924
Comment:
    Од препознатог капацитета, специфицирати онај део који нам је потребан као одговор на здравствену последицу, у овом случају: (1) Изненадна појава грознице, кашља (обично сув), главобоља, бол у мишићима и зглобовима, тешка малаксалост (лоше стање), бол у грлу и цурење из носа.
(2) Тешка болест или смрт се јавља нарочито код људи са високим ризиком, као што су труднице, деца млађа од 59 месеци и старије особе.
(3) Здравствени радници су под високим ризиком да добију инфекцију вирусом грипа због повећане изложености пацијентима и ризику даљег ширења, посебно на угрожене особе.
(4) Хоспитализација због сезонског грипа доводи до губитка радних дана због болести, смањења квалитета живота услед секундарних инфекција, повећаног изостајања из школе и повећаног коришћења болничких ресурса.
(5) Социо-економски губици
()...наравно уз улогу завода и његовог капацитета за одговор на сезонски грип (нпр у овом делу нам нису потребни спец хигијене)...код дефинисања капацитета, прво погледати последице које изазива свака опасност...сугестија важи за све опасности</t>
      </text>
    </comment>
    <comment ref="AD13" authorId="3" shapeId="0" xr:uid="{BC363D5E-10BB-4F7F-ACD7-FF3849F9CD21}">
      <text>
        <t>[Threaded comment]
Your version of Excel allows you to read this threaded comment; however, any edits to it will get removed if the file is opened in a newer version of Excel. Learn more: https://go.microsoft.com/fwlink/?linkid=870924
Comment:
    Штабови за ВС су увек део управљања, МЗ део здравственог сектора...овде препознати оне субјекте од посебног значаја који нису део здравственог сектора ( а основани су од стране државе) који нам могу помоћи у одговору...за које потребе их ангажујемо и са којим капацитетом...сугестија важи за све опасности</t>
      </text>
    </comment>
    <comment ref="H14" authorId="4" shapeId="0" xr:uid="{844EFE71-0761-4A32-867D-6C83A36FBA0F}">
      <text>
        <t>[Threaded comment]
Your version of Excel allows you to read this threaded comment; however, any edits to it will get removed if the file is opened in a newer version of Excel. Learn more: https://go.microsoft.com/fwlink/?linkid=870924
Comment:
    Навести само људе који живе у ризичном подручју...индиректни утицај можете образложити у детаљима о рањивости</t>
      </text>
    </comment>
    <comment ref="H16" authorId="5" shapeId="0" xr:uid="{FCFC3E05-7FFA-4C46-86C4-C17B7B206517}">
      <text>
        <t>[Threaded comment]
Your version of Excel allows you to read this threaded comment; however, any edits to it will get removed if the file is opened in a newer version of Excel. Learn more: https://go.microsoft.com/fwlink/?linkid=870924
Comment:
    Ако у детаљима у рањивости кажемо да нам је ризична популација: 1. труднице; 2. лица старија од шест месеци живота са хроничним поремећајима плућног система , хроничним поремећајима кардиоваскуларног система , метаболичким поремећајима, бубрежном дисфункцијом, хемоглобинопатијом, хроничним неуролошким поремећајима, малигним обољењима, имуносупресијом, извршеном трансплантацијом ткива и органа/током припреме за трансплантацију; 3. лица старија од 65 година; то нам је становништво које кроз конкретан број дефинишемо у делу изложености...сугестија важи за све опасности</t>
      </text>
    </comment>
    <comment ref="H20" authorId="6" shapeId="0" xr:uid="{3B1FAB02-650E-4FEA-B124-0CFC70931065}">
      <text>
        <t>[Threaded comment]
Your version of Excel allows you to read this threaded comment; however, any edits to it will get removed if the file is opened in a newer version of Excel. Learn more: https://go.microsoft.com/fwlink/?linkid=870924
Comment:
    Redukovati...izdvojiti najugroženiju gurpu stanovništva</t>
      </text>
    </comment>
    <comment ref="Z20" authorId="7" shapeId="0" xr:uid="{D810C848-C94B-44DF-94ED-236F99E472D7}">
      <text>
        <t>[Threaded comment]
Your version of Excel allows you to read this threaded comment; however, any edits to it will get removed if the file is opened in a newer version of Excel. Learn more: https://go.microsoft.com/fwlink/?linkid=870924
Comment:
    Сагледати реалан утицај оваквих опасности на живот и здравље, економију, екологију и критичну инфраструктуру...сугестија важи за све опасности</t>
      </text>
    </comment>
    <comment ref="H22" authorId="8" shapeId="0" xr:uid="{E281988E-152C-4DD9-8EAB-8260990F76AF}">
      <text>
        <t>[Threaded comment]
Your version of Excel allows you to read this threaded comment; however, any edits to it will get removed if the file is opened in a newer version of Excel. Learn more: https://go.microsoft.com/fwlink/?linkid=870924
Comment:
    Redukovati...izdvojiti najugroženiju gurpu stanovništva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<sst xmlns="http://schemas.openxmlformats.org/spreadsheetml/2006/main" count="11981" uniqueCount="4501">
  <si>
    <t>HC</t>
  </si>
  <si>
    <t>H01</t>
  </si>
  <si>
    <t>H02</t>
  </si>
  <si>
    <t>H03</t>
  </si>
  <si>
    <t>H04</t>
  </si>
  <si>
    <t>H05</t>
  </si>
  <si>
    <t>H06</t>
  </si>
  <si>
    <t>H07</t>
  </si>
  <si>
    <t>H08</t>
  </si>
  <si>
    <t>H09</t>
  </si>
  <si>
    <t>H10</t>
  </si>
  <si>
    <t>H11</t>
  </si>
  <si>
    <t>H12</t>
  </si>
  <si>
    <t>H13</t>
  </si>
  <si>
    <t>Earthquake</t>
  </si>
  <si>
    <t>(1) Повреде повезане са траумом и смрти услед урушавања зграде или секундарних ефеката као што су утапање услед цунамија или опекотине од пожара
(2) Инфраструктурни квар, укључујући оштећење здравствених установа и транспорта
(3) Поремећај рада здравствених услуга
(4) Здравствени радници можда неће моћи да дођу до здравствених установа и може доћи до губитка медицинских средстава
(5) Контаминација животне средине
(6) Повећана потреба за менталним здрављем и психосоцијалном подршком</t>
  </si>
  <si>
    <t>Landslide</t>
  </si>
  <si>
    <t>(1) Трауматске повреде
(2) Смрт (најчешћи узрок трауме/гушења)
(3) Оштећење домова и инфраструктуре, укључујући здравствене установе (вода, струја, комуникациони водови)
(4) Повећана потреба за менталним здрављем и психосоцијалном подршком,
(5) Расељавање становништва,
(6) Повећан ризик од векторских и болести које се преносе водом</t>
  </si>
  <si>
    <t>Tsunami</t>
  </si>
  <si>
    <t>(1) Утапање (најзначајнији узрок смрти)
(2) Повреде од крхотина (често представљају многе потребе здравствене заштите непосредно након тога); повреде/трауме нагњечења услед пада структура; отворене и затворене ране
(3) Оштећење кључне инфраструктуре укључујући здравствене установе, куће/зграде, губитак струје и воде, оштећење канализационих система и хемијско загађење
(4) Повећана потреба за менталним здрављем и психосоцијалном подршком
(5) Повећан ризик од избијања секундарних болести, расељавања становништва и поремећаја рада здравствених услуга</t>
  </si>
  <si>
    <t>Volcanic activity</t>
  </si>
  <si>
    <t>(1) гушење
(2) акутне и хроничне респираторне болести од падајућег пепела и удисања гасова и испарења
опекотине и трауматске повреде, као што су посекотине од камења клизишта
(3) заразне болести, као што је коњуктивитис
(4) иритације очију и коже услед киселих киша
(5) контаминација хране и воде
(6) прекид основних услуга (тј. вода, транспорт, комуникације и здравствене услуге)
(7) оштећење инфраструктуре (укључујући здравствене установе) одмах и након догађаја</t>
  </si>
  <si>
    <t>Avalanche</t>
  </si>
  <si>
    <t>Cold wave/Severe winter</t>
  </si>
  <si>
    <t>Cyclone</t>
  </si>
  <si>
    <t>(1) Све већи број случајева утапања и других физичких траума;
(2) Повећање ризика од заразних болести које се преносе водом и векторима;
(3) Повећана потреба за менталним здрављем и психосоцијалном подршком
(4) Ометање здравствених система, објеката и услуга, остављајући заједнице без приступа здравственој заштити када су оне најпотребније;
(5) Оштећење основне инфраструктуре, као што су залихе хране и воде и сигурно склониште
(6) Поред тога, поплавне воде могу садржати канализацију и хемикалије, сакрити оштре предмете од метала или стакла и електричне водове или опасне змије или гмизавце, који могу изазвати болести, повреде, струјни удар и уједе.</t>
  </si>
  <si>
    <t>Drought</t>
  </si>
  <si>
    <r>
      <t xml:space="preserve">
(1) Неухрањеност (укључујући недостатак микронутријената и анемију услед недостатка гвожђа)
(2) Небезбедност хране и воде
(3) Повећани ризик од избијања заразних болести (колера, дијареја и пнеумонија) и смрти услед неухрањености, недостатка </t>
    </r>
    <r>
      <rPr>
        <i/>
        <sz val="11"/>
        <color theme="1"/>
        <rFont val="Calibri"/>
        <family val="2"/>
        <scheme val="minor"/>
      </rPr>
      <t>WASH</t>
    </r>
    <r>
      <rPr>
        <sz val="11"/>
        <color theme="1"/>
        <rFont val="Calibri"/>
        <family val="2"/>
        <scheme val="minor"/>
      </rPr>
      <t xml:space="preserve">  и расељавања
(4) Смањење куповне моћи домаћинстава и потенцијални поремећај здравствених услуга
(5) Повећан стрес и поремећаји менталног здравља
(6) Даљи ризик за оне који су погођени плућним болестима, астмом или хроничним болестима (срчаним, респираторним)
(7) Миграције становништва, принуђеног да напусте локална подручја
</t>
    </r>
  </si>
  <si>
    <t>Dust/Sandstorm</t>
  </si>
  <si>
    <t xml:space="preserve">
(1) Иритације коже и очију, коњуктивитис и повећана осетљивост на очне инфекције.
(2) Респираторни поремећаји као што су астма, трахеитис, пнеумонија, алергијски ринитис и силикоза
(3) Процена глобалног модела из 2014. године процењује да је изложеност честицама прашине изазвала око 400 000 превремених смрти од кардиопулмоналне болести у популацији преко 30 година.
(4) Помаже у ширењу неких заразних болести, као што је менингококни менингитис</t>
  </si>
  <si>
    <t>Flood</t>
  </si>
  <si>
    <t xml:space="preserve">(1) Утапање (чини 75% смртних случајева у поплавним катастрофама)
(2) Смрт од физичке трауме, срчаног удара, струјног удара, тровања угљен-моноксидом или пожара повезаних са поплавама
(3) Болести које се преносе водом и векторима, као што су колера, тифус или маларија
(4) Повреде, као што су посекотине или убоди од евакуације и чишћења у случају чишћења након катастрофе
хемијских опасности
(5) Утицаји на ментално здравље у вези са ванредним ситуацијама
(6) Ометени рад здравственог система, оштећени објекти и услуге, остављајући заједнице без приступа здравственој заштити
(7) Оштећена основна инфраструктура, као што су залихе хране и воде, и сигурно склониште“
</t>
  </si>
  <si>
    <t>Heat wave</t>
  </si>
  <si>
    <t>(1) Топлотне болести (дехидрација, отицање доњих удова, топлотни осип, летаргија, слабост, топлотна исцрпљеност, топлотни удар итд.),
(2) Погоршање хроничних здравствених стања и изазивање тешке дехидрације
(3) Отказивање више органа, кома, смрт
(4) Повећано оптерећење здравствених и хитних служби, повећано оптерећење за снабдевање водом и струјом, небезбедност хране</t>
  </si>
  <si>
    <t>Polluted air</t>
  </si>
  <si>
    <t>Здравствене последице повећаних концентрација загађујућих честица у ваздуху могу бити вишеструке и одговорне су за многе штетене здравствене ефекте код људи, нарочито код припадника осетљивих популационих група (хронични болесници, деца, стари, труднице). Због тога се очекује чешћи и значајнији негативни ефекат на респираторни систем и кардиоваскуларни систем изложеног становништва.Ефекти честица на здравље могу бити акутни и хронични.Штетни акутни ефекти на здравље од присуства повећаних концентрација честица у ваздуху огледају се у томе што људи са срчаним и плућним болестима (као што је застојна срчана инсуфицијенција, обољења коронарних артерија, астма или хронична опструктиввна болест плућа), стари и деца чешће посећују службу хитне помоћи, чешће одлазе на болничко лечење или у неким случејевима и умиру због погоршања основне болести. Загађење честицама може повећати осетљивост за респираторне инфекције и може погоршати постојеће респираторне болести, као што су астма или хронични бронхитис, узрокујући повећано коришћење лекова и више посета лекару.Највећу осетљивост испољавају хронични болесници (астматичари, обелели од хроничног бронхитиса, хронични кардиоваскуларни болесници) код којих погоршање основне болести може захтевати додатно лечење. Честа погоршања основне болести умањују квалитет живота ових особа.Повећана концентрација честица смањује видљивост и може бити одговорна за страдања и повреде у собраћају.</t>
  </si>
  <si>
    <t>Storm</t>
  </si>
  <si>
    <t>Tornado</t>
  </si>
  <si>
    <t>(1) Повреде
(2) Оштећење објеката и инфраструктуре
(3) Нестанак струје и воде
(4) Поремећен здравствени систем</t>
  </si>
  <si>
    <t>Rockfall</t>
  </si>
  <si>
    <t>COVID-19</t>
  </si>
  <si>
    <t>(1) Грозница, кашаљ, аносмија, агеузија, кратак дах, слабост, респираторни дистрес, оштећење органа,
(2) Повећане потребе за менталним здрављем и психолошком подршком,
(3) Социо-економски поремећаји, укључујући губитак породичног прихода
(4) Поремећај здравственог система, укључујући рутинске имунизације, повећану потражњу за болничким услугама (укључујући пријем + интензивну негу) итд.
(5) Стање након КОВИД-19: обично 3 месеца од почетка КОВИДА-19 са симптомима који трају најмање 2 месеца и не могу се објаснити алтернативном дијагнозом. Уобичајени симптоми укључују умор, кратак дах, когнитивну дисфункцију, али и друге и генерално утичу на свакодневно функционисање.</t>
  </si>
  <si>
    <t>Diphtheria</t>
  </si>
  <si>
    <t>(1) Симптоми се често јављају постепено, почевши од упале грла и грознице.
(2) У тешким случајевима, бактерија производи отров (токсин) који изазива густу сиву или белу мрљу на задњем делу грла. Ово може блокирати дисајне путеве што отежава дисање или гутање, а такође може изазвати кашаљ попут лавежа. Врат може делимично да отекне због увећаних лимфних чворова
(3) Отров такође може доспети у крвоток изазивајући компликације које могу укључивати упалу и оштећење срчаног мишића, упалу нерава, проблеме са бубрезима и проблеме са крварењем због ниских крвних плочица. Оштећени срчани мишићи могу довести до абнормалног откуцаја срца, а упала нерава може довести до парализе.</t>
  </si>
  <si>
    <t>Seasonal Influenza</t>
  </si>
  <si>
    <t>(1) Изненадна појава грознице, кашља (обично сув), главобоља, бол у мишићима и зглобовима, тешка малаксалост (лоше стање), бол у грлу и цурење из носа.
(2) Тешка болест или смрт се јавља нарочито код људи са високим ризиком, као што су труднице, деца млађа од 59 месеци и старије особе.
(3) Здравствени радници су под високим ризиком да добију инфекцију вирусом грипа због повећане изложености пацијентима и ризику даљег ширења, посебно на угрожене особе.
(4) Хоспитализација због сезонског грипа доводи до губитка радних дана због болести, смањења квалитета живота услед секундарних инфекција, повећаног изостајања из школе и повећаног коришћења болничких ресурса.
(5) Социо-економски губици
()</t>
  </si>
  <si>
    <t>Measles</t>
  </si>
  <si>
    <t>(1) Почетни симптоми обично укључују: високу температуру, цурење из носа, крваве очи и ситне беле тачке на унутрашњој страни уста, осип који се развија касније током развоја болести
(2) Озбиљне компликације укључују слепило, енцефалитис, тешку дијареју и сродну дехидрацију, тешке респираторне инфекције као што је пнеумонија и смрт</t>
  </si>
  <si>
    <t>Meningococcal Disease</t>
  </si>
  <si>
    <t>(1) Укочен врат, висока температура, осетљивост на светлост, конфузија, главобоља и повраћање
(2) Може довести до оштећења мозга, губитка слуха или сметњи у учењу код 10% до 20% преживелих
(3) Чак и уз рану дијагнозу и адекватан третман, 5% до 10% пацијената умире</t>
  </si>
  <si>
    <t>Mumps</t>
  </si>
  <si>
    <t>(1) Симптоми као што су мијалгија, главобоља, малаксалост и мала температура. У року од неколико дана, ови симптоми су праћени једностраним или билатералним отицањем паротидних пљувачних жлезда
(2) Заушке су обично блага, самоограничавајућа болест и нестаје без последица. Међутим, могу се појавити компликације као што су енцефалитис или сензорнеурална глувоћа. Орхитис (болна упала тестиса) се јавља код 20% младих одраслих мушкараца који развију заушке.</t>
  </si>
  <si>
    <t>Pertussis</t>
  </si>
  <si>
    <t>(1) Укључују благу температуру, цурење из носа и кашаљ, који се у типичним случајевима постепено развија у кашаљ праћен хрипавцем (отуда уобичајено име великог кашља).
(2)Пнеумонија је релативно честа компликација, а напади и болести мозга се ретко јављају.</t>
  </si>
  <si>
    <t>Rubella</t>
  </si>
  <si>
    <t>(1) Код деце је болест обично блага, са симптомима који укључују осип, ниску температуру (&lt;39°Ц), мучнину и благи коњуктивитис. Осип, који се јавља у 50–80% случајева, обично почиње на лицу и врату пре него што напредује низ тело, и траје 1-3 дана.Отечене лимфне жлезде иза ушију и на врату су најкарактеристичнија клиничка слика.
(2) Инфициране одрасле особе, чешће жене, могу развити артритис и болне зглобове који обично трају од 3 до 10 дана.
(3) Када је жена заражена вирусом рубеоле у раној трудноћи, она има 90% шансе да пренесе вирус на свој фетус. Ово може изазвати смрт фетуса или може изазвати синдром конгениталне рубеоле (ЦРС). Бебе са ЦРС-ом могу излучивати вирус годину дана или више</t>
  </si>
  <si>
    <t>Respiratory pathogens with pandemic potential (influenza, coronavirus, orthopox virus, etc.)</t>
  </si>
  <si>
    <t>MERS</t>
  </si>
  <si>
    <t>(1) Грозница, кашаљ, отежано дисање, упала плућа, дијареја.
(2) Тешка болест може изазвати респираторну инсуфицијенцију и смрт, посебно код оних са хроничним болестима, старијих људи и оних са ослабљеним имунолошким системом</t>
  </si>
  <si>
    <t>Nipah virus infection</t>
  </si>
  <si>
    <t>(1) Грозница, главобоља, мијалгија, повраћање и бол у грлу.
(2) Вртоглавица, поспаност, измењена свест и неуролошки знаци који указују на акутни енцефалитис.
(3) Атипична пнеумонија и тешки респираторни проблеми, укључујући акутни респираторни дистрес.
(4) Енцефалитис и напади се јављају у тешким случајевима, који напредују у кому у року од 24 до 48 сати.
(5) Стопа смртности од инфекције вирусом Нипах процењује се на 40–75%</t>
  </si>
  <si>
    <t>Tuberculosis</t>
  </si>
  <si>
    <t>(1) Блага грозница, кашаљ, бол у грудима, ноћно знојење, кратак дах, губитак тежине,
(2) ТБ је 13. водећи узрок смрти и други водећи инфективни убица након КОВИД-19 (изнад ХИВ/АИДС-а)
(3) Остали ефекти туберкулозе укључују бол у кичми и зглобовима, менингитис, оштећење органа, тешки респираторни дистрес, смрт,
(4) Катастрофални трошкови за пацијенте са ТБ и њихове породице и губитак породичног прихода
(5) Повећане потребе за менталним здрављем и психо-социјалном подршком
(6) Повећано оптерећење здравствених система
(7) ТБ резистентна на више лекова (МДР-ТБ) остаје криза јавног здравља и претња здравственој безбедности. То компромитује опције лечења и резултира лошијим здравственим исходима</t>
  </si>
  <si>
    <t>Varicella</t>
  </si>
  <si>
    <t>(1) Варичелу карактерише свраб, осип који обично почиње на кожи главе и лица и у почетку је праћен грозницом и малаксалошћу. Осип се постепено шири на труп и екстремитете. Везикуле се постепено суше и појављују се коре које затим нестају током период од једне до две недеље.
(2) Инфекција се повремено може закомпликовати упалом плућа или енцефалитисом (запаљењем мозга), понекад са озбиљним или фаталним последицама. Шиндре су болан осип који повремено може довести до трајног оштећења нерава или оштећења вида. Релативно је честа код особа заражених ХИВ-ом, понекад са фаталним последицама.</t>
  </si>
  <si>
    <t>Chagas disease</t>
  </si>
  <si>
    <t>Chikungunya</t>
  </si>
  <si>
    <t>(1) Нагли почетак грознице, која је често праћена боловима у зглобовима, обично исцрпљујућим.
(2) Бол у мишићима, главобоља, мучнина, умор и осип
(3) Повремени случајеви компликација ока, нервног система и срца, као и гастроинтестиналне тегобе</t>
  </si>
  <si>
    <t>Dengue</t>
  </si>
  <si>
    <t>(1) У почетку, грозница, главобоља, ретро орбитални бол, болови у мишићима и зглобовима, мучнина, повраћање, отечене жлезде и осип
(2) Како болест напредује, респираторни дистрес, крварење из носа и десни и брз пад крвног притиска доводе до шока
(3) Ако се не управља, ово може довести до смрти.</t>
  </si>
  <si>
    <t>Japanese encephalitis</t>
  </si>
  <si>
    <t>(1) Већина ЈЕВ инфекција је блага (грозница и главобоља) или без очигледних симптома, али отприлике 1 од 250 инфекција резултира тешким клиничким обољењем.
(2) Код деце, гастроинтестинални бол и повраћање могу бити доминантни почетни симптоми.
(3) Тешку болест карактерише брза појава високе температуре, главобоља, укоченост врата, дезоријентација, кома, напади, спастична парализа и на крају смрт. Стопа смртности може бити и до 30% међу онима са симптомима болести.
(4) Од оних који преживе, 20%–30% пати од трајних интелектуалних, бихевиоралних или неуролошких последица као што су парализа, понављајући напади или немогућност говора.</t>
  </si>
  <si>
    <t>Leishmaniasis</t>
  </si>
  <si>
    <t>(1) Висцерална лишшманиоза (ВЛ), такође позната као кала-азар, је фатална ако се не лечи у преко 95% случајева.
(2) Карактерише је неправилни напади грознице, губитак тежине, повећање слезине и јетре и анемија.</t>
  </si>
  <si>
    <t>Malaria</t>
  </si>
  <si>
    <t>(1) Грозница, дрхтавица, болови у мишићима и зглобовима, слабост, губитак апетита, фебрилне конвулзије, повраћање
(2) Деца са тешком маларијом често развијају компликације, као што су тешка анемија, респираторни дистрес у односу на метаболичку ацидозу и церебралну маларију
(3) Деца млађа од 5 година су најугроженија група погођена маларијом. Они су чинили око 80% свих смртних случајева од маларије у Афричком региону СЗО у 2020. години
(4) Повећано оптерећење здравственог система</t>
  </si>
  <si>
    <t>Onchocerciasis</t>
  </si>
  <si>
    <t>Schistosomiasis</t>
  </si>
  <si>
    <t>(1) Интестинална шистосомијаза може довести до болова у стомаку, дијареје и крви у столици. Повећање јетре је уобичајено у узнапредовалим случајевима и често је повезано са акумулацијом течности у перитонеалној шупљини и хипертензијом абдоминалних крвних судова.
(2) Класичан знак урогениталне шистосомијазе је хематурија (крв у урину). Оштећење бубрега и фиброза бешике и уретера понекад се дијагностикују у узнапредовалим случајевима. Рак бешике је још једна могућа компликација у каснијим фазама. Код жена, урогенитална шистосомијаза се може манифестовати гениталним лезијама, вагиналним крварењем, болом током сексуалног односа и чворовима у вулви. Код мушкараца, урогенитална шистосомијаза може изазвати патологију семенских везикула, простате и других органа. Ова болест може имати и друге дугорочне неповратне последице, укључујући неплодност.
(3) Економски и здравствени ефекти шистосомијазе су значајни и болест више онемогућава него што убија. Код деце, шистосомијаза може изазвати анемију, заостајање у развоју и смањену способност учења, иако су ефекти обично реверзибилни током лечења.
(4) Хронична шистосомијаза може утицати на радну способност људи а у неким случајевима може довести до смрти. Број смртних случајева од шистосомијазе је тешко проценити због скривених патологија као што су отказивање јетре и бубрега, рак мокраћне бешике и ванматеричне трудноће услед женске гениталне шистосомијазе.</t>
  </si>
  <si>
    <t>Tick-borne encephalitis</t>
  </si>
  <si>
    <t>Trypanosomiasis (sleeping sickness)</t>
  </si>
  <si>
    <t>West Nile fever</t>
  </si>
  <si>
    <t>(1) Грозница, главобоља, умор и болови у телу, мучнина, повраћање, повремено са кожним осипом (на трупу) и отеченим лимфним жлездама
(3) Може изазвати фатално неуролошко обољење код људи
(4) Симптоми тешке болести или неуроинвазивне болести укључују главобољу, високу температуру, укоченост врата, ступор, дезоријентацију, кому, дрхтање, конвулзије, слабост мишића и парализу.</t>
  </si>
  <si>
    <t>Zika virus</t>
  </si>
  <si>
    <t>Cholera/ Acute Watery Diarrhea</t>
  </si>
  <si>
    <t>(1) акутна водена дијареја,"столица са пиринчаном водом""
(2) повраћање, немир, жеђ, немир
(3) Дехидрација (умерена до тешка); што може довести до шока и смрти,
(4) Повећане хоспитализације додатно оптерећују здравствене услуге на примарном и секундарном нивоу
(5) Социо-економски губици</t>
  </si>
  <si>
    <t>Cryptosporidium</t>
  </si>
  <si>
    <t>Gastroenteritis/Food borne diseases</t>
  </si>
  <si>
    <t>(1) Грозница, бол у стомаку, мучнина, повраћање, дијареја, немир
(2) Отказивање бубрега и јетре, поремећаји мозга и неурона, реактивни артритис, рак и смрт.</t>
  </si>
  <si>
    <t>Hepatitis A</t>
  </si>
  <si>
    <t>(1) Симптоми могу укључивати грозницу, жутицу, малаксалост, губитак апетита, дијареју, мучнину, нелагодност у стомаку, тамну боју урина
(2) Тежина болести и смртни исход су већи у старијим старосним групама.</t>
  </si>
  <si>
    <t>Hepatitis E</t>
  </si>
  <si>
    <t>(1) почетна фаза благе грознице, смањеног апетита (анорексије), мучнине и повраћања који трају неколико дана; бол у стомаку, свраб, осип на кожи или бол у зглобовима; жутица (жута боја коже), тамни урин и бледа столица и благо увећана, осетљива јетра (хепатомегалија).
(2) У ретким случајевима, акутни хепатитис Е може бити тежак и резултирати фулминантним хепатитисом (акутна инсуфицијенција јетре). Ови пацијенти су у опасности од смрти.
(3) Труднице са хепатитисом Е, посебно оне у другом или трећем триместру, имају повећан ризик од акутне инсуфицијенције јетре, губитка фетуса и морталитета. До 20-25% трудница може умрети ако добију хепатитис Е у трећем триместру."</t>
  </si>
  <si>
    <t>Listeriosis</t>
  </si>
  <si>
    <t>Paratyphoid fever</t>
  </si>
  <si>
    <t>Poliomyelitis</t>
  </si>
  <si>
    <t xml:space="preserve">
(1) 1 од 200 инфекција доводи до неповратне парализе
(2) Грозница, умор, главобоља, повраћање, укоченост врата и бол у удовима, парализа, замор и бол мишића, абнормалности држања (сколиоза и кифоза).
(3) Повећана слабост због прекомерне употребе и еквинуса глежња, проблеми са дисањем, смрт,</t>
  </si>
  <si>
    <t>Typhoid fever</t>
  </si>
  <si>
    <t>(1) Дуготрајна висока температура, умор, главобоља, мучнина, осип, бол у стомаку и затвор или дијареја
(2) Тешки случајеви могу довести до озбиљних компликација и смрти.</t>
  </si>
  <si>
    <t>Alkhurma haemorrhagic fever</t>
  </si>
  <si>
    <t>Crimean-Congo haemorrhagic fever</t>
  </si>
  <si>
    <t>Ebola virus disease</t>
  </si>
  <si>
    <t>(1) У почетку грозница, умор, мишићи, бол, главобоља и гушобоља.
(2) Након тога следи повраћање, дијареја, осип, симптоми поремећене функције бубрега и јетре, а у неким случајевима и унутрашње и спољашње крварење (нпр. цурење из десни, крв у столици)
(3) Повећани друштвено-економски поремећаји
(4) Повећано оптерећење здравственог система
(5) Просечна стопа смртности од ЕВД је око 50%. Стопе смртности случајева варирале су од 25% до 90% у прошлим епидемијама.</t>
  </si>
  <si>
    <t>Lassa Fever</t>
  </si>
  <si>
    <t>(1) Грозница, општа слабост и малаксалост; затим главобоља, бол у грлу, бол у мишићима, бол у грудима, мучнина, повраћање, дијареја, кашаљ и бол у стомаку
(2) У тешким случајевима могу се развити оток лица, течност у плућној шупљини, крварење из уста, носа, вагине или гастроинтестиналног тракта и низак крвни притисак
(3) Шок, напади, тремор, дезоријентација и кома могу се видети у каснијим фазама. Глувоћа се јавља код 25% опорављених пацијената
(4) Смрт обично наступа у року од 14 дана у смртним случајевима. Болест је тешка у касној трудноћи, са смрћу мајке и/или губитком фетуса у више од 80% случајева током трећег триместра.</t>
  </si>
  <si>
    <t>Marbug virus disease</t>
  </si>
  <si>
    <t>Omsk haemorrhagic fever</t>
  </si>
  <si>
    <t>Rift Valley fever</t>
  </si>
  <si>
    <t>Yellow fever</t>
  </si>
  <si>
    <t>(1) Грозница, бол у мишићима са израженим болом у леђима, главобоља, губитак апетита и мучнина или повраћање
(2) Мали проценат пацијената улази у другу токсичну фазу са високом температуром, жутицом, тамним урином, болом у стомаку са повраћањем
(3) До крварења може доћи из уста, носа, очију или желуца
(4) 50% пацијената у другој фази умире у року од 7-10 дана</t>
  </si>
  <si>
    <t>Anthrax</t>
  </si>
  <si>
    <t>(1) Кожни: Кожни антракс чини &gt; 95% случајева људи широм света. Лезије (есцхари) се генерално налазе на изложеним деловима тела, скоро увек праћене израженим едемом који се протеже на извесној удаљености од лезије
(2) Оро-фарингеални: Упала грла, дисфагија и регионална лимфаденопатија су
ране клиничке карактеристике повезане са орофарингеалним антраксом, са развојем екстензивног едематозног отока врата и предњег зида грудног коша.
(3) Гатроинтестинални: Симптоми гастроинтестиналног антракса су у почетку неспецифични и
укључују мучнину, повраћање, анорексију, благу дијареју и грозницу. Они могу бити благи, али су повремено тешки, напредујући до хематемезе, крваве дијареје и масивног асцитеса.</t>
  </si>
  <si>
    <t>Leptospirosis</t>
  </si>
  <si>
    <t>Mpox (formerly Monkeypox)</t>
  </si>
  <si>
    <t>(1) Период инвазије (0-5 дана): грозница, интензивна главобоља, лимфаденопатија (оток лимфних чворова), бол у леђима, мијалгија (болови у мишићима), интензивна астенија (недостатак енергије);
(2) Ерупција на кожи (обично у року од 1-3 дана од грознице; осип је више концентрисан на лицу и екстремитетима него на трупу.;
(3) Стопе смртности су варирале између 0-11%</t>
  </si>
  <si>
    <t>Plague</t>
  </si>
  <si>
    <t>(1) Грозница, дрхтавица, болови у глави и телу, слабост, повраћање и мучнина,
(2) Код бубонске куге, лимфни чвор постаје упаљен, напет и болан и назива се бубо. Ово се може претворити у гнојне отворене ране
(3) Особа са секундарном плућном кугом може формирати аеросолне инфективне капљице и преносити кугу на друге људе. Ово је обично фатално.</t>
  </si>
  <si>
    <t>Rabies</t>
  </si>
  <si>
    <t>(1) Рани симптоми инфекције беснилом могу укључивати грозницу са болом и неуобичајено или необјашњиво пецкање, боцкање или пецкање (парестезија) на месту ране.
(2) Беснило изазива знаке хиперактивности, раздражљивог понашања, хидрофобије (страх од воде), а понекад и аерофобију (страх од промаје или свежег ваздуха). Смрт наступа након неколико дана услед застоја срца и дисања.
(3) Паралитичко беснило тече мање драматично и обично дуже од бесног облика. Мишићи постепено постају парализовани, почевши од места угриза или огреботине. Кома се полако развија и на крају долази до смрти</t>
  </si>
  <si>
    <t>Hepatitis B</t>
  </si>
  <si>
    <t xml:space="preserve">(1) Жутица, тамна мокраћа, екстремни умор, мучнина, повраћање и бол у стомаку.
(2) Људи са акутним хепатитисом могу развити акутну инсуфицијенцију јетре, што може довести до смрти.
(3) Међу дугорочним компликацијама ХБВ инфекција, подгрупа особа развија узнапредовала обољења јетре као што су цироза и хепатоцелуларни карцином, који узрокују висок морбидитет и морталитет.
</t>
  </si>
  <si>
    <t>Hepatitis C</t>
  </si>
  <si>
    <t>(1) Грозница, умор, смањен апетит, мучнина, повраћање, бол у стомаку, тамни урин, бледи измет, бол у зглобовима и жутица
(2) Од оних са хроничном ХЦВ инфекцијом, ризик од цирозе се креће од 15% до 30% у року од 20 година.</t>
  </si>
  <si>
    <t>HIV/AIDS</t>
  </si>
  <si>
    <t xml:space="preserve">(1) Симптоми слични грипу, укључујући грозницу, главобољу, осип и бол у грлу.
(2) Како болест напредује, симптоми ће бити проширени и израженији. То може укључивати отечене лимфне чворове, губитак тежине, грозницу, дијареју и кашаљ
(3) Без лечења, људи ће постати подложнији другим тешким болестима као што су туберкулоза, криптококни менингитис, бактеријске инфекције и неки канцери, укључујући лимфоме и Капосијев сарком.
(4) Године 2020., 680 000 [480 000–1,0 милиона] људи умрло је од узрока повезаних са ХИВ-ом
</t>
  </si>
  <si>
    <t>Antimicrobial resistant microorganisms</t>
  </si>
  <si>
    <t>Disease X</t>
  </si>
  <si>
    <t>Scabies</t>
  </si>
  <si>
    <t xml:space="preserve">(1) Пацијенти обично имају јак свраб, линеарне удубине и везикуле око мреже прстију, зглобова, горњих и доњих удова и појаса. Одојчад и мала деца могу имати раширенији осип, укључујући захваћеност дланова, табана стопала, глежњеви, а понекад и скалп.
(2) Могу се видети чворићи запаљенске шуге, посебно на пенису и скротуму одраслих мушкараца и око дојки код жена.
Појединци са шугом са кором имају густе, ексфолијативне коре које могу бити распрострањеније, укључујући лице.
(3) Особе са ослабљеним имунитетом, укључујући особе које живе са ХИВ/АИДС-ом, могу развити неуобичајену манифестацију која се зове краста (норвешка) шуга. Норвешка шуга је хиперинфестација са хиљадама до милионима гриња, стварајући широко распрострањене љуске и коре, често без значајног свраба. Ово стање има висок морталитет ако се не лечи због секундарне сепсе.
(4) Ефекти гриња на имунитет, као и директни ефекти гребања, могу довести до инокулације коже бактеријама, што доводи до развоја импетига (чирева на кожи), посебно у тропима. Импетиго се може закомпликовати дубљом инфекцијом коже као што су апсцеси или озбиљне инвазивне болести, укључујући септикемију.
(5) У тропским окружењима, инфекција коже повезана са шугом је уобичајен фактор ризика за болест бубрега и могуће реуматске болести срца. Докази о акутном оштећењу бубрега могу се наћи код до 10% деце са инфестацијом шуге у окружењима са сиромашним ресурсима, а у многима то траје годинама након инфекције и доприноси трајном оштећењу бубрега
</t>
  </si>
  <si>
    <t>Geogmagnetic storms</t>
  </si>
  <si>
    <t>Meteorite</t>
  </si>
  <si>
    <t>Shockwave</t>
  </si>
  <si>
    <t>UV radiation</t>
  </si>
  <si>
    <t>Biological agents</t>
  </si>
  <si>
    <t>Chemical agents</t>
  </si>
  <si>
    <t>Cyber attack</t>
  </si>
  <si>
    <t>(1) обелодањивање или губитак медицинске документације пацијената,
(2) крађа интелектуалне својине или деловање рансомвера,
(3) поремећај или успоравање здравствених услуга,
(4) Кампање дезинформација у циљу подривања или ометања здравствених операција,
(5) прекид водоснабдевања, медицинских ланаца снабдевања или уређаја</t>
  </si>
  <si>
    <t>Explosive agents</t>
  </si>
  <si>
    <t>Fire</t>
  </si>
  <si>
    <t>(1) Опекотине, удисање дима, респираторни дистрес
(2) Продужена хоспитализација, унакаженост и инвалидност, често са резултирајућом стигмом и одбацивањем, смрћу
(3) Оштећења кућа и инфраструктуре
(4) Економски губици</t>
  </si>
  <si>
    <t>Gas leak</t>
  </si>
  <si>
    <t>Mining hazards</t>
  </si>
  <si>
    <t>Nuclear agents</t>
  </si>
  <si>
    <t>Oil pollution</t>
  </si>
  <si>
    <t>Power outage/ or blackout</t>
  </si>
  <si>
    <t>Radiation agents</t>
  </si>
  <si>
    <t>Structural collapse (building collapse, dam/bridge failures)</t>
  </si>
  <si>
    <t>Transportation accidents</t>
  </si>
  <si>
    <t>Water supply failure</t>
  </si>
  <si>
    <t>Violence</t>
  </si>
  <si>
    <t>Conflicts</t>
  </si>
  <si>
    <t>(1) Повреде, губитак удова, телесни инвалидитет,
(2) Повећана потреба за менталним здрављем и психо-социјалном подршком
(3) Све већи број цивила, укључујући жене и децу, убијени, рањени, третирани без достојанства, произвољно притварани и/или одвојени од својих породица, сексуално злостављани, изложени глади и изложени повећаном ризику од инфекције
(4) Оштећења кућа и инфраструктуре,
(5) Поремећај здравственог система,
(6) Социо-економски поремећаји, расељавање становништва</t>
  </si>
  <si>
    <t>Civil unrest</t>
  </si>
  <si>
    <t>Explosive remnants of war (ERW)</t>
  </si>
  <si>
    <t>Financial crisis</t>
  </si>
  <si>
    <t>Stampede or crushing</t>
  </si>
  <si>
    <t>Terrorism</t>
  </si>
  <si>
    <t>Air pollution</t>
  </si>
  <si>
    <t>Deforestation</t>
  </si>
  <si>
    <t>Land degradation and desertification</t>
  </si>
  <si>
    <t>(1) веће претње неухрањености услед смањених залиха хране и воде;
(2) више болести које се преносе водом и храном које су резултат лоше хигијене и недостатка чисте воде;
(3) респираторне болести изазване атмосферском прашином услед ерозије ветра и других загађивача ваздуха;
(4) ширење заразних болести како популације мигрирају.</t>
  </si>
  <si>
    <t>Erosion</t>
  </si>
  <si>
    <t>Sea-level rise</t>
  </si>
  <si>
    <t>Forest/Wildfires</t>
  </si>
  <si>
    <t>(1) Опекотине и повреде, смрти
(2) Иритација очију, носа, грла и плућа
(3) Смањена функција плућа, укључујући кашаљ и пискање
(4) Запаљење плућа, бронхитис, егзацербације астме и друге болести плућа
(5) Погоршање кардиоваскуларних болести, као што је срчана инсуфицијенција
(6) Настало загађење ваздуха може изазвати низ здравствених проблема, укључујући респираторне и кардиоваскуларне проблеме.</t>
  </si>
  <si>
    <t>Бруцелоза</t>
  </si>
  <si>
    <t>(1) Повишена температура
(2) Знојење (профузно знојење, интезивнг  мириса, посебно ноћу) 
(3) Грозница
(4) Атралгије
(5) Слабост
(6) Депресија 
(7) Главобоља
(8) Анорексија</t>
  </si>
  <si>
    <t>Кју грозница</t>
  </si>
  <si>
    <t>(1) Повишена телесна темепратура
(2) Пнеумонијa
(3) Хепатитис
(4) Ендокардитис
(5) Неуролошки поремећаји</t>
  </si>
  <si>
    <t>Hazard type</t>
  </si>
  <si>
    <t>Hazard cluster</t>
  </si>
  <si>
    <t>Specific hazard</t>
  </si>
  <si>
    <t>Definition</t>
  </si>
  <si>
    <t>Notes</t>
  </si>
  <si>
    <t>References</t>
  </si>
  <si>
    <t>Hydro-meteorological</t>
  </si>
  <si>
    <t>Geophysical</t>
  </si>
  <si>
    <t>Земљотрес је термин који се користи за описивање и изненадног клизања на раседу, и резултујуће подрхтавања тла и зрачења сеизмичке енергије узроковане клизањем, или вулканском или магматском активношћу, или другим изненадним променама стреса на Земљи (УСГС, без датума).</t>
  </si>
  <si>
    <t>UNDRR, 2021. Hazard Information Profiles. https://www.undrr.org/publication/hazard-information-profiles-supplement-undrr-isc-hazard-definition-classification</t>
  </si>
  <si>
    <t>https://www.who.int/health-topics/earthquakes#tab=tab_1</t>
  </si>
  <si>
    <t>Клизиште је кретање тла, стена и органских материјала низ падину под дејством гравитације, које се дешава када гравитационе покретачке силе премаше отпор трења материјала који пружа отпор на падини. Клизишта могу бити копнена или подморска (Варнес, 1978).</t>
  </si>
  <si>
    <t>https://www.who.int/health-topics/landslides#tab=tab_2</t>
  </si>
  <si>
    <t>Цунами је јапански израз који значи талас ('нами') у луци ('тсу'). То је серија путујућих таласа изузетно велике дужине и периода, обично изазваних поремећајима повезаним са земљотресима који се дешавају испод или близу дна океана (МОК, 2019.)</t>
  </si>
  <si>
    <t xml:space="preserve">https://www.who.int/health-topics/tsunamis#tab=tab_2 https://www.cdc.gov/disasters/tsunamis/healtheff.html; </t>
  </si>
  <si>
    <t>Подрхтавање тла је кретање Земљине површине од земљотреса. Потрес тла изазивају таласи који путују кроз земљу и дуж њене површине (УСГС, без датума). Вулкански земљотрес је сваки земљотрес који је резултат тектонских сила које се јављају у вези са вулканском активношћу (УН-СПИДЕР, без датума).</t>
  </si>
  <si>
    <t>https://www.who.int/health-topics/volcanic-eruptions#tab=tab_2</t>
  </si>
  <si>
    <t>Weather-related</t>
  </si>
  <si>
    <t>Лавина је маса снега и леда која изненада пада низ планинску падину и често носи са собом земљу, камење и рушевине свих описа (ВМО, 1992).</t>
  </si>
  <si>
    <t/>
  </si>
  <si>
    <t>Хладни талас је период изразитог и необичног хладног времена који карактерише нагли и значајан пад температура ваздуха близу површине (максималних, минималних и дневних просека) на великој површини и који траје испод одређених прагова најмање два узастопна дана током хладне сезоне (СМО , 2020).</t>
  </si>
  <si>
    <t>Депресија или циклон је област атмосфере у којој су притисци нижи од оних у околном региону на истом нивоу (ВМО, 1992). ВМО, 1992. Међународни метеоролошки речник, ВМО-бр. 182. 2. издање. Светска метеоролошка организација (СМО). https://library.wmo.int/doc_num.php?explnum_id=4712</t>
  </si>
  <si>
    <t>https://www.who.int/health-topics/tropical-cyclones#tab=tab_2</t>
  </si>
  <si>
    <t>Суша је период ненормално сувог времена који карактерише продужени недостатак падавина испод одређеног прага на великој површини и период дужи од месец дана (СМО, 2020).</t>
  </si>
  <si>
    <t>https://www.who.int/health-topics/drought#tab=tab_2</t>
  </si>
  <si>
    <t>Олуја прашине је скуп честица прашине или песка које снажан и турбулентан ветар енергетски подиже на велике висине (ВМО, 2017).</t>
  </si>
  <si>
    <t>https://public.wmo.int/en/our-mandate/focus-areas/environment/SDS; 
https://reliefweb.int/sites/reliefweb.int/files/resources/2021_01_29%20USAID-BHA%20Latin%20America%20Storms%20Fact%20Sheet%20%2310.pdf</t>
  </si>
  <si>
    <t>Обалне поплаве су најчешће последица олујних удара и јаких ветрова који се поклапају са плимом. Сам талас је резултат подизања нивоа мора услед ниског атмосферског притиска. У одређеним конфигурацијама, као што су велика ушћа или ограничена морска подручја, гомилање воде је појачано комбинацијом плићака морског дна и успоравања повратног тока (СМО, 2011).</t>
  </si>
  <si>
    <t xml:space="preserve">https://www.who.int/health-topics/floods#tab=tab_1; </t>
  </si>
  <si>
    <t>Топлотни талас је изразито загревање ваздуха, или инвазија веома топлог ваздуха, на великој површини; обично траје од неколико дана до неколико недеља (ВМО, 1992). Алтернативна дефиниција: Топлотни талас је изразито необичан период топлог времена у региону који траје најмање два узастопна дана током топлог периода у години на основу локалних климатских услова , са топлотним условима забележеним изнад датих прагова (СМО, 2020).</t>
  </si>
  <si>
    <t>https://www.who.int/health-topics/heatwaves#tab=tab_2</t>
  </si>
  <si>
    <t>Загађени ваздух је ваздух који садржи прашину, дим, микроорганизме или гасове који се разликују од оних од којих би иначе био састављен (ВМО, 1992). Алтернативна дефиниција: Загађени ваздух је ваздух који садржи гасове и честице које се емитују у атмосферу разним људским активностима и природним изворима, или су настали у атмосфери, а који на критичним нивоима имају штетне ефекте на здравље људи, животиња, биљака и екосистема, или смањују видљивост и кородирају материјале, зграде и локалитете културног наслеђа (УНЕП, без датума).</t>
  </si>
  <si>
    <t>Тропска олуја је брзо ротирајућа олуја која потиче из тропских океана. Има центар ниског притиска и облаке који се спирално крећу према очном зиду који окружује „око“. Његов пречник је обично око 200 до 500 км, али може достићи и 1000 км. Повезане опасности су веома јаки ветрови, бујичне кише, високи таласи, олујни удари и у неким случајевима торнада, који изазивају директне ефекте као што су бујичне поплаве, поплаве, обалне поплаве и индиректне ефекте као што су клизишта. Ветар дува супротно смеру казаљке на сату на северној хемисфери и у смеру казаљке на сату на јужној хемисфери (СМО, 2020). Интензитет тропских олуја се заснива на брзини ветра. Тропска олуја је тропски циклон са максималним трајним ветровима од 34 чвора (17,5 м/с, 63 км/х) до 47 чворова (24,2 м/с, 87 км/х) у близини центра. Када достигну овај интензитет, они се именују у интересу јавне безбедности (СМО, 2021).</t>
  </si>
  <si>
    <t>Торнадо је ротирајући стуб ваздуха који се протеже од основе акумулиформног облака и често је видљив као кондензациони левак у контакту са земљом и/или пратећи облак прашине или крхотина који циркулише на тлу (СМО, 2017).</t>
  </si>
  <si>
    <t>https://www.who.int/globalchange/publications/climatechangechap5.pdf; https://www.cdc.gov/disasters/tornadoes/index.html</t>
  </si>
  <si>
    <t>Каменопад је фрагмент стене (блок) који се одваја клизањем, превртањем, или падањем, који пада дуж вертикалне или субвертикалне литице, и наставља низ падину одбијајући и летећи дуж балистичких путања или котрљајући падине онталуса или крхотина (Хигхланд и Бобровски , 2008).</t>
  </si>
  <si>
    <t>Biological</t>
  </si>
  <si>
    <t>Airborne/Droplets diseases</t>
  </si>
  <si>
    <t>КОВИД-19 је заразна болест узрокована САРС-2 коронавирусом (САРС ЦоЦ2), вирусом који је први пут идентификован у људској популацији крајем 2019. Пренос се дешава капљицама које садрже инфективни вирус, било директним контактом лицем у лице (прскањем) изазваним говором ,певање, кашаљ или кијање; или аеросолизацијом до 1 метар. Аеросоли који садрже вирусе који путују даље од 1 метра дефинишу се као ваздушни. Сматра се да вирус инфицира људе преко слузокоже очију, носа и уста. Живи вирус је изолован из фекалија и урина, али се сматра да ниједан од њих није главни начин преношења. Сматра се да фомити представљају низак ризик од преношења, али ризик још није квантификован. Ризик од преношења је највећи у затвореним, слабо проветреним просторима у којима су људи у непосредној близини десет до петнаест минута и физички се не дистанцирају нити носе заштитну маску за лице (СЗО, 2020).</t>
  </si>
  <si>
    <t>WHO, 2020. Coronavirus disease (Covid-19). World Health Organization (WHO). https://www.who.int/health-topics/coronavirus#tab=tab_1</t>
  </si>
  <si>
    <t>https://www.who.int/health-topics/coronavirus#tab=tab_1; https://www.who.int/publications/i/item/WHO-2019-nCoV-Post_COVID-19_condition-Clinical_case_definition-2021.1</t>
  </si>
  <si>
    <t>Дифтерија је широко распрострањена тешка заразна болест коју изазива бактерија Цоринебацтериум дипхтхериае и токсин који производи. То је потенцијално опасна по живот болест која се може спречити вакцином и која првенствено погађа грло и горње дисајне путеве и има потенцијал за епидемије (СЗО, 2018).</t>
  </si>
  <si>
    <t>WHO, 2017. Q&amp;A Diphtheria. World Health Organization (WHO).
https://www.who.int/news-room/questions-and-answers/item/diphtheria</t>
  </si>
  <si>
    <t>Сезонски грип је акутна респираторна инфекција узрокована вирусима грипа који циркулишу у свим деловима света (СЗО, 2018).</t>
  </si>
  <si>
    <t>WHO, 2018. Seasonal Influenza Fact Sheet. https://www.who.int/news-room/fact-sheets/detail/influenza-(seasonal)</t>
  </si>
  <si>
    <t xml:space="preserve">https://www.who.int/news-room/fact-sheets/detail/influenza-(seasonal)
https://www.who.int/publications/i/item/9789241515320
</t>
  </si>
  <si>
    <t>Морбили су веома заразна, озбиљна болест коју изазива вирус из породице парамиксовируса. Пренос се дешава директним контактом, ширењем капљицама и ширењем ваздушним путем. Вирус у почетку инфицира респираторни тракт, а затим се шири по целом телу (СЗО 2019).</t>
  </si>
  <si>
    <t>WHO, 2019. Measles. World Health Organization (WHO).https://www.who.int/news-room/fact-sheets/detail/measles</t>
  </si>
  <si>
    <t>https://www.who.int/health-topics/measles#tab=tab_2
https://www.who.int/news-room/fact-sheets/detail/measles</t>
  </si>
  <si>
    <t>Менингококни менингитис је бактеријски облик менингитиса, озбиљне инфекције танке слузнице која окружује мозак и кичмену мождину, коју изазива бактерија Неиссериа менингитидис. Менингококни менингитис има потенцијал да изазове епидемије великих размера и примећује се широм света (СЗО, 2018).</t>
  </si>
  <si>
    <t>WHO, 2021. Meningococcal meningitis. World Health Organization (WHO). https://www.who.int/news-room/fact-sheets/detail/meningitis</t>
  </si>
  <si>
    <t>https://www.who.int/health-topics/meningitis#tab=tab_2</t>
  </si>
  <si>
    <t>Заушке су заразна болест коју изазива вирус. Обично почиње са неколико дана грознице, главобоље, болова у мишићима, умора и губитка апетита. Тада ће већина људи имати отицање пљувачних жлезда (често се назива паротитис када отекне паротидна жлезда, која се налази испред и испод уха). То је оно што узрокује натечене образе и нежну, отечену вилицу.</t>
  </si>
  <si>
    <t>CDC 2021.Mumps. Center for Disease Control. https://www.cdc.gov/mumps/index.html</t>
  </si>
  <si>
    <t>Пертуссис је веома заразна болест респираторног тракта коју изазива бактерија Бордетелла пертуссис (СЗО, без датума).</t>
  </si>
  <si>
    <t>WHO, no date. Pertussis. World Health Organization (WHO). www.who.int/health-topics/
pertussis#tab=tab_1</t>
  </si>
  <si>
    <t xml:space="preserve">Рубеола је заразна вирусна инфекција која се најчешће јавља код деце и младих одраслих. Док инфекција вирусом рубеоле обично изазива благу температуру и осип код деце и одраслих, инфекција током трудноће, посебно током првог тромесечја, може довести до побачаја, смрти фетуса, мртворођености или новорођенчади са урођеним малформацијама, познатим као синдром конгениталне рубеоле (СКР). </t>
  </si>
  <si>
    <t>WHO 2019. Rubella. World Health Organization (WHO). https://www.who.int/news-room/fact-sheets/detail/rubella</t>
  </si>
  <si>
    <t>SARS</t>
  </si>
  <si>
    <t>Тешки акутни респираторни синдром (САРС) је вирусна респираторна болест узрокована коронавирусом под називом коронавирус повезан са САРС-ом (САРС-КоВ) (СЗО, 2019).</t>
  </si>
  <si>
    <t>WHO. Severe Acute Respiratory Syndrome. World Health
Organization (WHO).https://www.who.int/health-topics/severe-acute-respiratory-syndrome#tab=tab_1.</t>
  </si>
  <si>
    <t>Туберкулоза (ТБ) је излечива бактеријска заразна болест узрокована Мицобацтериум туберцулосис која најчешће погађа плућа. То изазива националне епидемије различите тежине широм света. Облици ТБ који су отпорни на лечење – ТБ резистентна на више лекова (МДР-ТБ) и ТБ са екстензивном резистенцијом на лекове (КСДР-ТБ) – представљају кризу јавног здравља и угрожавају здравствену безбедност широм света (СЗО, 2020).</t>
  </si>
  <si>
    <t>WHO, 2020. Tuberculosis. World Health Organization (WHO). www.who.int/news-room/fact-sheets/
detail/tuberculosis</t>
  </si>
  <si>
    <t>https://www.who.int/news-room/fact-sheets/detail/tuberculosis</t>
  </si>
  <si>
    <t>Варичела је акутна, веома заразна болест коју изазива варичела зостервирус (СЗО, 2014).</t>
  </si>
  <si>
    <t>WHO. Varicella. World Health Organization (https://www.who.int/teams/health-product-and-policy-standards/standards-and-specifications/vaccine-standardization/varicella.</t>
  </si>
  <si>
    <t>Vector-borne diseases</t>
  </si>
  <si>
    <t>Шагасова болест, позната и као америчка трипаносомијаза, је потенцијално опасна по живот болест коју изазива протозојски паразит Трипаносома црузи.</t>
  </si>
  <si>
    <t>WHO 2021. Chagas disease (American Trypanosomiasis). World Health Organization. https://www.who.int/news-room/fact-sheets/detail/chagas-disease-(american-trypanosomiasis)</t>
  </si>
  <si>
    <t>Чикунгуња је вирусна инфекција коју преносе комарци узрокована вирусом чикунгуња. Узрокује грозницу и тешку артралгију (бол у зглобовима) која је често исцрпљујућа. Болест може бити ендемска и епидемијска у земљама (СЗО, 2020).</t>
  </si>
  <si>
    <t>WHO, 2020. Chikungunya. World Health Organization. www.who.int/news-room/fact-sheets/
detail/chikungunya</t>
  </si>
  <si>
    <t>https://www.who.int/health-topics/chikungunya#tab=tab_2</t>
  </si>
  <si>
    <t>Денга је болест коју преносе комарци и коју изазива вирус породице Флавивиридае и коју преносе женке комараца углавном врсте Aedes aegypti,  и, у мањој мери, A. albopictus (СЗО, 2020).</t>
  </si>
  <si>
    <t>WHO, 2022. Dengue and severe dengue. World Health Organization (WHO). https://www.who.int/news-room/fact-sheets/detail/dengue-and-severe-dengue</t>
  </si>
  <si>
    <t>https://www.who.int/news-room/fact-sheets/detail/dengue-and-severe-dengue</t>
  </si>
  <si>
    <t>ЈЕВ вирус јапанског енцефалитиса је најважнији узрок вирусног енцефалитиса у Азији. То је флавивирус који преносе комарци и припада истом роду као и вируси денге, жуте грознице и грознице западног Нила.</t>
  </si>
  <si>
    <t>WHO 2019. Japanese Encephalitis. World Health Organization. https://www.who.int/news-room/fact-sheets/detail/japanese-encephalitis</t>
  </si>
  <si>
    <t>Лајшманијазу изазива паразит протозоа из преко 20 врста лајшманија. Познато је да преко 90 врста пешчаних мушица преносе паразите Лишманија. Постоје 3 главна облика лајшманијазе – висцерална (позната и као кала-азар, што је и најтежи облик болести), кожна (најчешћа) и мукокутана.</t>
  </si>
  <si>
    <t>WHO 2022. Leishmaniasis. World Health Organization. https://www.who.int/news-room/fact-sheets/detail/leishmaniasis</t>
  </si>
  <si>
    <t>Маларија је по живот опасна болест узрокована паразитима који се преносе на људе уједом заражених женки маларичног комарца. То се може спречити и излечити. У 2018. било је процењено 228 милиона случајева маларије широм света, а процењени број смртних случајева од маларије износио је 405.000 (СЗО, 2020).</t>
  </si>
  <si>
    <t>WHO, 2021. Malaria. World Health Organization (WHO).https://www.who.int/news-room/fact-sheets/detail/malaria</t>
  </si>
  <si>
    <t>https://www.who.int/news-room/fact-sheets/detail/malaria</t>
  </si>
  <si>
    <r>
      <t xml:space="preserve">Онхоцерциазу, уобичајено познату као „речно слепило“, изазива паразитски црв </t>
    </r>
    <r>
      <rPr>
        <i/>
        <sz val="11"/>
        <rFont val="Calibri"/>
        <family val="2"/>
        <scheme val="minor"/>
      </rPr>
      <t>Onchocerca volvulus</t>
    </r>
    <r>
      <rPr>
        <sz val="11"/>
        <rFont val="Calibri"/>
        <family val="2"/>
        <scheme val="minor"/>
      </rPr>
      <t>. Преноси се на људе кроз излагање поновљеним угризима заражених црних мушица из рода Симулиум. Симптоми укључују јак свраб, деформишуће стање коже и трајно оштећење вида, укључујући слепило.</t>
    </r>
  </si>
  <si>
    <t>WHO 2022. Onchocerciasis. World Health Organization. https://www.who.int/news-room/fact-sheets/detail/onchocerciasis</t>
  </si>
  <si>
    <t>Шистосомијаза је акутна и хронична паразитска болест узрокована крвним метиљима (трематодним црвима) из рода Шистосома. Процене показују да је најмање 236,6 милиона људи захтевало превентивно лечење у 2019. години.</t>
  </si>
  <si>
    <t>WHO 2022. Schistosomiasis. World Health Organization. https://www.who.int/news-room/fact-sheets/detail/schistosomiasis</t>
  </si>
  <si>
    <t>Крпељни енцефалитис (ТБЕ) је важан узрок вирусних инфекција централног нервног система у земљама источне, централне, северне и све више западне Европе, као и у северној Кини, Монголији и Руској Федерацији. Вирус крпељног енцефалитиса је члан породице Flaviviridae.</t>
  </si>
  <si>
    <t>WHO. Tick-borne encephalitis. https://www.who.int/health-topics/tick-borne-encephalitis#tab=tab_1</t>
  </si>
  <si>
    <t>Трипаносомијаза, људска афричка (болест спавања) узрокована је протозојским паразитима који припадају роду Трипаносома које преносе заражене муве цеце и ендемична је у 36 субсахарских афричких земаља. СЗО, 2020).</t>
  </si>
  <si>
    <t>WHO 2022. Trypanosomiasis, human African (sleeping sicknesshttps://www.who.int/news-room/fact-sheets/detail/trypanosomiasis-human-african-(sleeping-sickness)</t>
  </si>
  <si>
    <t>Вирусна болест Западног Нила је фатална неуролошка болест узрокована вирусом који се преноси убодом заражених комараца. Вирус је члан рода флавивируса и припада јапанском енцефалитисантигенском комплексу породице Flaviviridae (СЗО, 2017).</t>
  </si>
  <si>
    <t>WHO, 2017. West Nile virus. World Health Organization (WHO).https://www.who.int/news-room/fact-sheets/detail/west-nile-virus</t>
  </si>
  <si>
    <t>https://www.who.int/news-room/fact-sheets/detail/west-nile-virus</t>
  </si>
  <si>
    <t>Зика вирусна болест је болест коју преносе првенствено маларични комарци и која може довести до компликација (СЗО, 2018).</t>
  </si>
  <si>
    <t>WHO, 2018. Zika virus. World Health Organization (WHO). https://www.who.int/news-room/fact-sheets/detail/zika-virus</t>
  </si>
  <si>
    <t>Faeco-oral diseases</t>
  </si>
  <si>
    <r>
      <t xml:space="preserve">Колера је акутна дијарејна инфекција узрокована гутањем хране или воде контаминиране бактеријом  </t>
    </r>
    <r>
      <rPr>
        <i/>
        <sz val="11"/>
        <rFont val="Calibri"/>
        <family val="2"/>
        <scheme val="minor"/>
      </rPr>
      <t>Vibrio cholerae</t>
    </r>
    <r>
      <rPr>
        <sz val="11"/>
        <rFont val="Calibri"/>
        <family val="2"/>
        <scheme val="minor"/>
      </rPr>
      <t>. Колера и даље представља глобалну претњу јавном здрављу (СЗО, 2019).</t>
    </r>
  </si>
  <si>
    <t>WHO, 2021. Cholera. World Health Organization (WHO). https://www.who.int/news-room/fact-sheets/detail/cholera</t>
  </si>
  <si>
    <t>https://www.who.int/news-room/fact-sheets/detail/cholera; 
https://www.paho.org/disasters/dmdocuments/Cholera%20Outbreaks%20Impact%20Prevention%20Control.pdf</t>
  </si>
  <si>
    <t>Криптоспоридијум је микроскопски паразит који изазива водену дијареју криптоспоридиозу (СЗО, 2013).</t>
  </si>
  <si>
    <t>WHO, 2013. Preventing cryptosporidiosis: the need for safe drinking water. World Health
Organization (WHO). www.who.int/bulletin/volumes/91/4/13-119990/en Accessed 28 September
2020.</t>
  </si>
  <si>
    <t>Болести дијареје су заразне болести, контаминанти и други узроци дијареје. Дијареја се дефинише као пролаз од три или више меке или течне столице дневно, или чешће него што је нормално за појединца (СЗО, без датума). Ово укључује три клиничка типа дијареје: акутна водена дијареја – траје неколико сати или дана и укључује колеру; акутна крвава дијареја - такође названа дизентерија; и упорна дијареја – траје 14 дана или дуже (СЗО, 2017).</t>
  </si>
  <si>
    <t>WHO 2017. Diarrhoea. World Health Organization (WHO). https://www.who.int/news-room/fact-sheets/detail/diarrhoeal-disease</t>
  </si>
  <si>
    <t>https://www.who.int/health-topics/foodborne-diseases#tab=tab_1; https://www.who.int/news-room/fact-sheets/detail/salmonella-(non-typhoidal)</t>
  </si>
  <si>
    <t>Хепатитис А је акутно вирусно обољење јетре које се може спречити вакцином узроковано вирусом хепатитиса А. Инфекција може изазвати благе до тешке болести и склону епидемији (СЗО, 2020).</t>
  </si>
  <si>
    <t>WHO, 2021. Hepatitis A. World Health Organization (WHO). https://www.who.int/news-room/fact-sheets/detail/hepatitis-a</t>
  </si>
  <si>
    <t>https://www.who.int/news-room/fact-sheets/detail/hepatitis-a</t>
  </si>
  <si>
    <t>Хепатитис Е је запаљење јетре узроковано вирусом хепатитиса Е (ХЕВ). Вирус има најмање 4 различита типа: генотипови 1, 2, 3 и 4. Генотипови 1 и 2 су пронађени само код људи. Генотипови 3 и 4 циркулишу у неколико животиња укључујући свиње, дивље свиње и јелене без изазивања болести, а повремено инфицирају људе.</t>
  </si>
  <si>
    <t>WHO 2021. Hepatitis E. https://www.who.int/news-room/fact-sheets/detail/hepatitis-e</t>
  </si>
  <si>
    <t>Листериоза је инфекција која се преноси храном узрокована бактеријом Листериамоноцитогенес која може бити инвазивна (озбиљнији облик болести) или неинвазивна (блажи облик болести). Епидемије листериозе јављају се у свим земљама и могу бити значајна брига за јавно здравље (СЗО, 2018).</t>
  </si>
  <si>
    <t>WHO, 2018. Listeriosis. World Health Organization (WHO). www.who.int/news-room/fact-sheets/
detail/listeriosis</t>
  </si>
  <si>
    <t>Паратифусна грозница је системска болест коју изазива бактерија Salmonella Paratyphi обично гутањем контаминиране хране или воде (СЗО, 2019).</t>
  </si>
  <si>
    <t>WHO, 2019. Typhoid. World Health Organization (WHO). www.who.int/immunization/diseases/
typhoid/en Accessed 13 December 2019.</t>
  </si>
  <si>
    <t>Полиомијелитис (људска парализа) је високо заразна вирусна болест која углавном погађа малу децу (СЗО, 2019).</t>
  </si>
  <si>
    <t>WHO, 2019. Poliomyelitis. World Health Organization. https://www.who.int/news-room/fact-sheets/detail/poliomyelitis</t>
  </si>
  <si>
    <t>https://www.who.int/news-room/fact-sheets/detail/poliomyelitis</t>
  </si>
  <si>
    <t>Тифусна грозница је по живот опасна инфекција узрокована бактеријом Salmonella Typhi. Обично се шири преко контаминиране хране или воде. Процењује се да 11-20 милиона људи оболи од тифуса, а између 128.000 и 161.000 људи умре сваке године (СЗО, 2018).</t>
  </si>
  <si>
    <t>WHO, 2018. Typhoid. World Health Organization (WHO). https://www.who.int/news-room/fact-sheets/detail/typhoid</t>
  </si>
  <si>
    <t>https://www.who.int/news-room/fact-sheets/detail/typhoid</t>
  </si>
  <si>
    <t>Viral Haemorrhagic Fever (VHFs)</t>
  </si>
  <si>
    <t>Алкхурма хеморагична грозница (АХФ) је узрокована вирусом Алкхурма хеморагичне грознице (АХФВ), вирусом из породице Флавивируса који се преноси крпељима. Вирус је првобитно изолован 1995. године од пацијента у Саудијској Арабији. Накнадни случајеви АХФ су документовани код туриста у Египту, што је проширило географски опсег вируса и сугерисало да је географска дистрибуција вируса широка и да су инфекције изазване АХФВ недовољно пријављене.</t>
  </si>
  <si>
    <t>CDC, 2014. Alkhurma Haemorrhagic Fever. https://www.cdc.gov/vhf/alkhurma/index.html</t>
  </si>
  <si>
    <t>Кримско-конгска хеморагична грозница (ККХГ) је вирусна инфекција која се преноси крпељима узрокована вирусом ККХГ. Изазива тешке вирусне хеморагичне грознице и епидемије (СЗО, 2013).</t>
  </si>
  <si>
    <t>WHO. Crimean-Congo haemorrhagic fever. https://www.who.int/health-topics/crimean-congo-haemorrhagic-fever#tab=tab_1</t>
  </si>
  <si>
    <t>Ебола вирусна болест (ЕВД) је ретка, али тешка зооноза вирусна заразна болест узрокована вирусом еболе. Може довести до хеморагијске грознице и често је фаталан код људи. ЕВД може изазвати епидемије са високим стопама смртности (СЗО, 2020).</t>
  </si>
  <si>
    <t>WHO, 2021. Ebola virus disease. https://www.who.int/news-room/fact-sheets/detail/ebola-virus-disease</t>
  </si>
  <si>
    <t>https://www.who.int/health-topics/ebola/#tab=tab_2</t>
  </si>
  <si>
    <t>Ласа грозница је зооноза повезана са акутном и потенцијално фаталном хеморагијском болешћу узрокованом Ласа вирусом. Повезан је са епидемијама, посебно тамо где је ендемичан у Бенину, Гани, Гвинеји, Либерији, Малију, Сијера Леонеу и Нигерији (СЗО, 2017).</t>
  </si>
  <si>
    <t>WHO, 2017. Lassa fever. www.who.int/news-room/fact-sheets/detail/lassa-fever</t>
  </si>
  <si>
    <t>https://www.who.int/health-topics/lassa-fever#tab=tab_2</t>
  </si>
  <si>
    <t>Марбург вирусна болест (МВД) је ретка, али тешка хеморагична грозница која погађа и људе и примате који нису људи. МВД је узрокован вирусом Марбург, генетски јединственим зоонотским (или животињским) РНК вирусом из породице филовируса. Шест врста вируса еболе су једини други познати чланови породице филовируса.</t>
  </si>
  <si>
    <t>CDC. Marburg (Marburg Virus Disease). https://www.cdc.gov/vhf/marburg/index.html</t>
  </si>
  <si>
    <t>Омску хеморагијску грозницу (ОХФ) изазива вирус Омске хеморагичне грознице (ОХФВ), члан породице вируса Флавивиридае. ОХФ је описан између 1945. и 1947. у Омску у Русији од пацијената са хеморагичном грозницом.</t>
  </si>
  <si>
    <t>CDC 2013. Omsk Hemorrhagic Fever (OHF). https://www.cdc.gov/vhf/omsk/index.html</t>
  </si>
  <si>
    <t>Грозница долине Рифт (РВФ) је вирусна зооноза која првенствено погађа животиње, али такође има способност да зарази људе. Инфекција може изазвати тешке болести и код животиња и код људи. Болест такође резултира значајним економским губицима због смрти и побачаја међу стоком зараженом РВФ.</t>
  </si>
  <si>
    <t>WHO 2018. Rift Valley Fever. https://www.who.int/news-room/fact-sheets/detail/rift-valley-fever</t>
  </si>
  <si>
    <t>Жута грозница је акутна вирусна хеморагијска болест коју преносе заражени комарци (СЗО, 2019).</t>
  </si>
  <si>
    <t>WHO, 2019. Yellow fever. https://www.who.int/news-room/fact-sheets/detail/yellow-fever</t>
  </si>
  <si>
    <t>https://www.who.int/news-room/fact-sheets/detail/yellow-fever</t>
  </si>
  <si>
    <t>Animal-human contact (Zoonosis)</t>
  </si>
  <si>
    <t>Антракс је болест коју изазива бактерија Bacillusanthracis која ствара споре. Антракс је првенствено болест биљоједа, иако се од ње могу заразити сви сисари, укључујући и људе. Код људи, антракс се манифестује у три различита обрасца (кожни, гастроинтестинални, инхалациони) (прилагођено из СЗО, ФАО и ОИЕ, 2008; ЦДЦ, 2020).</t>
  </si>
  <si>
    <t>https://www.who.int/csr/resources/publications/anthrax_webs.pdf</t>
  </si>
  <si>
    <t>Лептоспироза је заразна болест коју изазивају патогене спирохете из рода Лептоспира. Ове бактерије зване лептоспире утичу и на људе и на животиње. Људи се инфицирају директним контактом са урином заражених животиња или са околином контаминираном урином. То је зооноза. Пренос са човека на човека се дешава веома ретко (прилагођено из СЗО и ИЛС, 2003. и СЗО, 2020.).</t>
  </si>
  <si>
    <t>Блискоисточни респираторни синдром (МЕРС) је вирусна респираторна болест узрокована МЕРС-корона вирусом (МЕРС-ЦоВ) (СЗО, 2019).</t>
  </si>
  <si>
    <t>WHO, 2019. Middle East respiratory syndrome corona (MERS-CoV). World Health Organization
(WHO). https://www.who.int/news-room/fact-sheets/detail/middle-east-respiratory-syndrome-coronavirus-(mers-cov)</t>
  </si>
  <si>
    <t>https://apps.who.int/mediacentre/factsheets/mers-cov/en/index.html</t>
  </si>
  <si>
    <t>Monkeypox</t>
  </si>
  <si>
    <t>Мајмунске богиње су вирусна зооноза која има симптоме сличне онима код малих богиња (СЗО, 2019).</t>
  </si>
  <si>
    <t>WHO, 2019. Monkeypox. www.who.int/news-room/fact-sheets/detail/monkeypox</t>
  </si>
  <si>
    <t>https://www.who.int/news-room/fact-sheets/detail/monkeypox</t>
  </si>
  <si>
    <t>Нипах вирус (НиВ) је зооноза вирус (преноси се са животиња на људе) и такође се може пренети преко контаминиране хране или директно између људи. Код инфицираних људи изазива низ болести од асимптоматске (субклиничке) инфекције до акутне респираторне болести и фаталног енцефалитиса. Вирус такође може изазвати озбиљне болести код животиња као што су свиње, што резултира значајним економским губицима за фармере.</t>
  </si>
  <si>
    <t>WHO, 2018.Nipah Virus. https://www.who.int/news-room/fact-sheets/detail/nipah-virus</t>
  </si>
  <si>
    <t>https://www.who.int/health-topics/nipah-virus-infection#tab=tab_1</t>
  </si>
  <si>
    <t>Куга је акутна фебрилна заразна болест коју изазива зооноза бактерија Yersinia pestis (Деннис ет ал., 1999).</t>
  </si>
  <si>
    <t>https://www.who.int/news-room/fact-sheets/detail/plague</t>
  </si>
  <si>
    <t>Беснило је зооноза која се може спречити вакцином и изазива акутни енцефалитис који може напредовати ка коми и смрти обично у року од 7 до 10 дана од првих знакова ако се не започне интензивна нега. То је болест од јавног значаја (прилагођено из СЗО, 2018, 2020).</t>
  </si>
  <si>
    <t>https://www.who.int/health-topics/rabies#tab=tab_2</t>
  </si>
  <si>
    <t>Bloodborne &amp; STDs</t>
  </si>
  <si>
    <t>Хепатитис Б је болест која се може спречити вакцином, која је ендемска и епидемијска широм света, а узрокована је вирусом хепатитиса Б (ХБВ). ХБВ може изазвати и акутну и хроничну болест јетре. Хронична инфекција доводи људе у висок ризик од смрти од цирозе и рака јетре (СЗО, 2020).</t>
  </si>
  <si>
    <t>WHO, 2021. Hepatitis B. World Health Organization (WHO). www.who.int/news-room/fact-sheets/detail/hepatitis-b</t>
  </si>
  <si>
    <t>https://www.who.int/news-room/fact-sheets/detail/hepatitis-b</t>
  </si>
  <si>
    <t>Хепатитис Ц је болест јетре која се преноси крвљу узрокована вирусом хепатитиса Ц: вирус може изазвати и акутни и хронични хепатитис, у распону тежине од благе болести која траје неколико недеља до озбиљне, доживотне болести, укључујући цирозу јетре и рак јетре. Хепатитис Ц је ендемичан и епидемичан широм света (СЗО, 2020).</t>
  </si>
  <si>
    <t>WHO, 2021. Hepatitis C. World Health Organization (WHO). www.who.int/news-room/fact-sheets/detail/hepatitis-c</t>
  </si>
  <si>
    <t>https://www.who.int/news-room/fact-sheets/detail/hepatitis-c</t>
  </si>
  <si>
    <t>Вирус људске имунодефицијенције (ХИВ) је вирусна сексуално преносива инфекција која се преноси крвљу и циља на имуни систем, слабећи одбрану људи од опортунистичких инфекција и неких врста рака. Најнапреднији стадијум ХИВ инфекције је синдром стечене имунодефицијенције (АИДС), који може трајати од 2 до 15 година да се развије ако се не лечи, у зависности од појединца. СИДА се дефинише развојем одређених карцинома, инфекција или других тешких клиничких манифестација (СЗО, 2019).</t>
  </si>
  <si>
    <t>WHO, 2021. HIV/AIDS. World Health Organization (WHO). www.who.int/en/news-room/fact-sheets/detail/hiv-aids</t>
  </si>
  <si>
    <t>https://www.who.int/news-room/fact-sheets/detail/hiv-aids</t>
  </si>
  <si>
    <t>Other Infectious hazards</t>
  </si>
  <si>
    <t>Микроорганизми отпорни на антимикробне лекове су они микроорганизми (као што су бактерије, гљивице, вируси и паразити) који се мењају када су изложени антимикробним лековима (као што су антибиотици, антифунгици, антивирусни лекови, антималарици и антхелминтици). Микроорганизми који развијају антимикробну резистенцију понекад се називају „супербактерије“. Као резултат тога, лекови постају неефикасни и инфекције опстају у телу, повећавајући ризик од ширења на друге (СЗО, 2020).</t>
  </si>
  <si>
    <t>WHO, 2021. Antimicrobial resistance. World Health Organization (WHO). www.who.int/news-room/fact-sheets/detail/antimicrobial-resistance</t>
  </si>
  <si>
    <r>
      <t>Шуга код људи је паразитска инфестација коју изазива</t>
    </r>
    <r>
      <rPr>
        <i/>
        <sz val="11"/>
        <rFont val="Calibri"/>
        <family val="2"/>
        <scheme val="minor"/>
      </rPr>
      <t xml:space="preserve"> Sarcoptes scabiei var hominis</t>
    </r>
    <r>
      <rPr>
        <sz val="11"/>
        <rFont val="Calibri"/>
        <family val="2"/>
        <scheme val="minor"/>
      </rPr>
      <t>. Микроскопска гриња се зарива у кожу и полаже јаја, на крају изазивајући имуни одговор домаћина који доводи до интензивног свраба и осипа. Инфестација шугом може бити компликована бактеријском инфекцијом, што доводи до развоја чирева на кожи које, заузврат, могу довести до развоја озбиљнијих последица као што су септикемија, срчана обољења и хронична болест бубрега.</t>
    </r>
  </si>
  <si>
    <t>WHO, 2020. Scabies. https://www.who.int/news-room/fact-sheets/detail/scabies</t>
  </si>
  <si>
    <t>Extraterrestrial</t>
  </si>
  <si>
    <t>Геомагнетна олуја је глобални поремећај Земљиног магнетног поља изазван соларном олујом (Cannon et al., 2013).</t>
  </si>
  <si>
    <t>Метеорит је објекат који преживи путовање кроз Земљину атмосферу и удари у земљу (прилагођено из НАСА-е, без датума).</t>
  </si>
  <si>
    <t>УВ зрачење је део електромагнетног (ЕМ) спектра између рендгенских зрака и видљиве светлости. У зависности од своје таласне дужине, УВ зрачење може продрети у озонски омотач и утицати на здравље људи на индиферентан начин (Влада Канаде, 2019).</t>
  </si>
  <si>
    <t>Technological</t>
  </si>
  <si>
    <t>Биолошки агенси, према Конвенцији о забрани развоја, производње и складиштења бактериолошког (биолошког) и токсичног оружја и о њиховом уништавању (1972), укључују клице, токсине и вирусе који могу да разболе или убију људе, стоку или усеве (УНОДА ,1972).</t>
  </si>
  <si>
    <r>
      <t>Хемијски агенси или „агенси за хемијско ратовање“ (хемијско оружје) су хемикалије које се користе да изазову намерну смрт или штету својим токсичним својствима. Муниција, уређаји и друга опрема посебно дизајнирани за наоружавање токсичних хемикалија такође потпадају под дефиницију хемијског оружја. Конвенција о хемијском оружју (</t>
    </r>
    <r>
      <rPr>
        <i/>
        <sz val="11"/>
        <rFont val="Calibri"/>
        <family val="2"/>
        <scheme val="minor"/>
      </rPr>
      <t>CWC</t>
    </r>
    <r>
      <rPr>
        <sz val="11"/>
        <rFont val="Calibri"/>
        <family val="2"/>
        <scheme val="minor"/>
      </rPr>
      <t>) забрањује употребу токсичних хемикалија и њихових прекурсора и такође покрива токсине биолошког порекла (OPCW, 2019 а,б).</t>
    </r>
  </si>
  <si>
    <t>Сајбер напад је напад на рачунар и мрежни систем који угрожава безбедност. Ово може укључивати: () ускраћивање услуге (ДоС): ово изводи један хост тако што преплави мреже информационих и комуникационих технологија (ИЦТ) захтевима за интернет саобраћај и преоптерећује способност система да ускрати ресурсе корисника као што су рачунари, мреже или веб странице; (ии) дистрибуирано ускраћивање услуге (ДДоС): ово је ДоС који врши више хостова, у овом конкретном случају ИоТ уређаји под контролом злонамерног корисника; и малвер: софтвер који је креиран да штети рачунарским мрежама, серверима, ИоТ уређајима итд.</t>
  </si>
  <si>
    <t>https://www.icrc.org/en/document/governments-work-together-stop-cyber-attacks-health-care
https://www.undrr.org/publication/hazard-information-profiles-supplement-undrr-isc-hazard-definition-classification</t>
  </si>
  <si>
    <t xml:space="preserve">https://www.icrc.org/en/document/governments-work-together-stop-cyber-attacks-health-care
https://www.undrr.org/publication/hazard-information-profiles-supplement-undrr-isc-hazard-definition-classification;
</t>
  </si>
  <si>
    <t>Експлозивни агенси укључују импровизоване експлозивне направе (ИЕД) које се могу направити било где од широког спектра материјала – од свакодневних алата, до конвенционалних експлозива, до комерцијалних експлозива који се користе у грађевинарству и рударству. Они су јефтини и релативно лаки за изградњу (УНОДА, 2014).</t>
  </si>
  <si>
    <t>Технолошки инциденти повезани са пожаром могу се дефинисати као случајни или намерни догађаји који доводе до стварног или потенцијалног излагања одговорних и/или чланова јавности хемијској опасности (прилагођено из СЗО, без датума)</t>
  </si>
  <si>
    <t>https://www.who.int/news-room/fact-sheets/detail/burns</t>
  </si>
  <si>
    <t>Цурење или изливање је инцидент који укључује неконтролисано ослобађање токсичне супстанце, што може довести до штете по јавно здравље и животну средину. Хемијски инциденти могу настати као резултат природних догађаја, или као резултат случајних или намерних догађаја. Ови инциденти могу бити изненадни и акутни или имају спор почетак када дође до „тихог“ ослобађања хемикалије. Цурења и изливања хемикалија могу да варирају од малих цурења до великих хитних случајева (прилагођено из СЗО, 2020).</t>
  </si>
  <si>
    <t>Опасности од рударства могу се дефинисати као велики утицаји на животну средину, укључујући производњу отпада, ослобађање токсичног и опасног отпада, загађење ваздуха и емисије, загађење и исцрпљивање воде, и губитак продуктивног земљишта и екосистема (прилагођено из УНДП и УНЕнвиронмент, 2018).</t>
  </si>
  <si>
    <t>Нуклеарни агенси су изведени из неутронског зрачења (н) које је неутронско зрачење које емитује нестабилно језгро, посебно током атомске фисије и нуклеарне фузије. Осим компоненте у космичким зрацима, неутрони се обично производе вештачки. Пошто су електрични неутралне честице, неутрони могу бити веома продорни и када ступе у интеракцију са материјом или ткивом, изазивају емисију бета и гама зрачења. Неутронско зрачење стога захтева јаку заштиту да би се смањила изложеност (IAEA, 2004).</t>
  </si>
  <si>
    <t>Загађење нафтом укључује случајно или намерно, оперативно изливање нафте са бродова, посебно танкера, морских платформи и цевовода (GlobalMarine Oil Pollution Information Gateway, без датума).</t>
  </si>
  <si>
    <t>У домену електричне енергије, посебно у преносу и дистрибуцији електричне енергије, нестанак струје се обично односи на делимичан или потпуни губитак напајања неког крајњег корисника (нпр. становништво, предузећа, критични системи). Фактори који изазивају могу укључивати несреће, кварове опреме, квар контролних механизама, циљане нападе (физичке или сајбер), организационе грешке и природне опасности (прилагођено из Песцароли ет ал., 2017; Канцеларија владе УК, 2017; Савет ЕИС, 2019; и ФЕМА, 2018) .</t>
  </si>
  <si>
    <t>Супстанца или материјал који емитује или је повезан са емисијом јонизујућег зрачења (било у облику електромагнетних таласа или зрачења честица) је радиоактиван. У зависности од величине изложености, радиоактивна супстанца може постати опасна по људско здравље; као такав подлеже регулаторној контроли од стране националних закона и националних регулаторних органа. Радиоактивни материјал такође може бити опасан по здравље животиња, друге облике живота и животну средину (ИАЕА, 2018).</t>
  </si>
  <si>
    <t>Слом конструкције одговара прекорачењу крајњег граничног стања у многим елементима који носе оптерећење, који угрожавају структурну стабилност зграде (Rossetto, 2013).</t>
  </si>
  <si>
    <t>Саобраћајна незгода је свака незгода у којој је најмање једно друмско возило у кретању јавним путем или приватном путу којем јавност има право приступа, што је резултирало најмање једном повређеном или погинулом особом (Уједињене нације, Европска унија и Међународни транспортни форум на ОЕЦД, 2019).</t>
  </si>
  <si>
    <t>Квар у водоснабдевању је физичка несташица или оскудица у приступу водоснабдевању услед неуспеха институција да обезбеде редовно снабдевање услед недостатка адекватне инфраструктуре (прилагођено из UN-Water, без датума). Алтернативна дефиниција: Системи водоснабдевања су мреже чије ивице а чворови су цеви под притиском и спојеви цеви, извори воде или крајњи корисници. Системи водоснабдевања су дизајнирани да заштите потрошача од природне биолошке контаминације, а исти системи имају потенцијалну ефикасност против намерне биолошке и хемијске контаминације (прилагођено из  Franchin and Cavalieri, 2013; and Jain etal., 2014).</t>
  </si>
  <si>
    <t>Societal</t>
  </si>
  <si>
    <t>Насиље се односи на намерну или ненамерну употребу силе, било физичке или психичке, претње или стварне, против појединца, себе или против групе људи, заједнице или владе. Насиље може бити циљано или неселективно, мотивисано одређеним циљевима, укључујући политичке, верске, друштвене, економске, етничке, расне, полне или ненамерне и може се покренути са циљем да се на директан или индиректан начин нанесе повреда, повреда или смрт (Krug et al., 2002). Наоружани и не- оружани облици насиља могу се појавити иу конфликтним и неконфликтним окружењима. Насиље је експлицитно идентификовано као значајан јавноздравствени проблем (Rutherford et al., 2007).</t>
  </si>
  <si>
    <t>Међународни оружани сукоб обухвата све случајеве проглашеног рата и других де факто оружаних сукоба између две или више држава, чак и ако једна од њих не признаје ратно стање и/или употреба оружане силе је једнострана (ICRC, 2016); „Немеђународни оружани сукоб се дефинише као дуготрајни оружани сукоб који се дешава између владиних оружаних снага и снага једне или више оружаних група, или између таквих група које настају на територији неке државе. Оружани сукоб мора достићи минимални ниво интензитета, а укључене стране у сукобу мора показати минимум организованости ((ICRC, 2008).“</t>
  </si>
  <si>
    <t>https://www.undrr.org/publication/hazard-information-profiles-supplement-undrr-isc-hazard-definition-classification; https://www.un.org/esa/socdev/rwss/docs/2001/15%20Armed%20Conflict.pdf</t>
  </si>
  <si>
    <t>„Грађански немири“ су кровни термин за широк спектар појава, и иако не постоји опште усаглашена дефиниција Уједињених нација, термин који се широко користи међу агенцијама, фондовима и програмима Уједињених нација, посебно да опише насилна и ненасилна групна дела. Дефиниција за „грађанске немире“ је следећа: термин који укључује ограничено политичко насиље (као што су акти „тероризма“, појединачни атентати, итд.), спорадичне насилне колективне акције (као што су немири), или ненасилне и благо насилне колективне акције (нпр. као протести, демонстрације, итд.) – сви они имају тенденцију да се одвијају у време мира (Каливас, 2000:3).</t>
  </si>
  <si>
    <t>Експлозивни остаци рата су неексплодирана убојна средства и напуштена експлозивна средства која су остављене у оружаном сукобу након престанка ратовања. Експлозивна убојна средства се дефинишу као конвенционална муниција која садржи експлозив (Уједињене нације, 2004:2).</t>
  </si>
  <si>
    <t>Финансијски шок је неочекивани поремећај који потиче из финансијског сектора и има значајан утицај на економију (нпр. националну, регионалну или глобалну). Термин се углавном користи за означавање догађаја који имају негативан утицај (ЕЦБ, 2013).</t>
  </si>
  <si>
    <t>Стампедо или метеж је налет појединаца у гомили, као одговор на уочену опасност или губитак физичког простора. Често ремети уредно кретање гомиле што доводи до ирационалног и опасног кретања ради самозаштите што доводи до повреда и смртних случајева (Illiyas etal., 2013).</t>
  </si>
  <si>
    <t xml:space="preserve">Дела која су намењена или срачуната да изазову стање терора у широј јавности, групи лица или одређених лица у политичке сврхе су у било којој ситуацији неоправдана, без обзира на то да ли се ради о политичким, филозофским, идеолошким, расним, етничким, верским или било које друге природе на коју се може позвати да их оправда. </t>
  </si>
  <si>
    <t>Environmental</t>
  </si>
  <si>
    <t>Крчење шума је претварање шуме у другу употребу земљишта независно од тога да ли је изазвано људима или не (ФАО, 2020).</t>
  </si>
  <si>
    <t>Desertification</t>
  </si>
  <si>
    <t>Дезертификација се односи на деградацију земљишта у аридним, полусушним и сувим субхумидним подручјима која је резултат различитих фактора, укључујући климатске варијације и људске активности (УНЦЦД, 2017).</t>
  </si>
  <si>
    <t>Ерозија земљишта се дефинише као убрзано уклањање горњег слоја земљишта са површине земље кроз воду, ветар и обраду земљишта (ФАО, 2020).</t>
  </si>
  <si>
    <t>Промена нивоа мора (пораст нивоа мора / пад нивоа мора) је промена висине нивоа мора, како на глобалном, тако и на локалном нивоу (релативна промена нивоа мора) на сезонским, годишњим или дужим временским скалама због: промене у запремина океана као резултат промене масе воде у океану (нпр. због топљења глечера и ледених покривача); на промене у запремини океана као резултат промена у густини океанске воде (нпр. ширење под топлијим условима), и на промене у облику океанских басена и промене у гравитационим и ротационим пољима Земље, и локално спуштање или издизање копна (ИПЦЦ, 2019).</t>
  </si>
  <si>
    <t>Шумски пожар је сваки непланирани или неконтролисани пожар који утиче на природне, културне, индустријске и стамбене пејзаже (прилагођено из ФАО, 2010).</t>
  </si>
  <si>
    <t>https://www.who.int/health-topics/wildfires#tab=tab_2; https://www.cdc.gov/climateandhealth/effects/wildfires.htm</t>
  </si>
  <si>
    <t>ADM0_NAME</t>
  </si>
  <si>
    <t>ADM1_NAME</t>
  </si>
  <si>
    <t>WHO_REGION</t>
  </si>
  <si>
    <t>ANGOLA</t>
  </si>
  <si>
    <t>BENGO</t>
  </si>
  <si>
    <t>AFRO</t>
  </si>
  <si>
    <t>BENGUELA</t>
  </si>
  <si>
    <t>BIE</t>
  </si>
  <si>
    <t>CABINDA</t>
  </si>
  <si>
    <t>CUANDO CUBANGO</t>
  </si>
  <si>
    <t>CUANZA NORTE</t>
  </si>
  <si>
    <t>CUANZA SUL</t>
  </si>
  <si>
    <t>CUNENE</t>
  </si>
  <si>
    <t>HUAMBO</t>
  </si>
  <si>
    <t>HUILA</t>
  </si>
  <si>
    <t>LUANDA</t>
  </si>
  <si>
    <t>LUNDA NORTE</t>
  </si>
  <si>
    <t>LUNDA SUL</t>
  </si>
  <si>
    <t>MALANJE</t>
  </si>
  <si>
    <t>MOXICO</t>
  </si>
  <si>
    <t>NAMIBE</t>
  </si>
  <si>
    <t>UIGE</t>
  </si>
  <si>
    <t>ZAIRE</t>
  </si>
  <si>
    <t>BURKINA FASO</t>
  </si>
  <si>
    <t>BANFORA</t>
  </si>
  <si>
    <t>BOBO</t>
  </si>
  <si>
    <t>DEDOUGOU</t>
  </si>
  <si>
    <t>DORI</t>
  </si>
  <si>
    <t>FADA</t>
  </si>
  <si>
    <t>GAOUA</t>
  </si>
  <si>
    <t>KAYA</t>
  </si>
  <si>
    <t>KOUDOUGOU</t>
  </si>
  <si>
    <t>MANGA</t>
  </si>
  <si>
    <t>OUAGADOUGOU</t>
  </si>
  <si>
    <t>OUAHIGOUYA</t>
  </si>
  <si>
    <t>TENKODOGO</t>
  </si>
  <si>
    <t>ZINIARE</t>
  </si>
  <si>
    <t>BURUNDI</t>
  </si>
  <si>
    <t>BUBANZA</t>
  </si>
  <si>
    <t>BUJUMBURA MAIRIE</t>
  </si>
  <si>
    <t>BUJUMBURA RURAL</t>
  </si>
  <si>
    <t>BURURI</t>
  </si>
  <si>
    <t>CANKUZO</t>
  </si>
  <si>
    <t>CIBITOKE</t>
  </si>
  <si>
    <t>GITEGA</t>
  </si>
  <si>
    <t>KARUSI</t>
  </si>
  <si>
    <t>KAYANZA</t>
  </si>
  <si>
    <t>KIRUNDO</t>
  </si>
  <si>
    <t>MAKAMBA</t>
  </si>
  <si>
    <t>MURAMVYA</t>
  </si>
  <si>
    <t>MUYINGA</t>
  </si>
  <si>
    <t>MWARO</t>
  </si>
  <si>
    <t>NGOZI</t>
  </si>
  <si>
    <t>RUMONGE</t>
  </si>
  <si>
    <t>RUTANA</t>
  </si>
  <si>
    <t>RUYIGI</t>
  </si>
  <si>
    <t>BENIN</t>
  </si>
  <si>
    <t>ALIBORI</t>
  </si>
  <si>
    <t>ATACORA</t>
  </si>
  <si>
    <t>ATLANTIQUE</t>
  </si>
  <si>
    <t>BORGOU</t>
  </si>
  <si>
    <t>COLLINES</t>
  </si>
  <si>
    <t>COUFFO</t>
  </si>
  <si>
    <t>DONGA</t>
  </si>
  <si>
    <t>LITTORAL</t>
  </si>
  <si>
    <t>MONO</t>
  </si>
  <si>
    <t>OUEME</t>
  </si>
  <si>
    <t>PLATEAU</t>
  </si>
  <si>
    <t>ZOU</t>
  </si>
  <si>
    <t>BOTSWANA</t>
  </si>
  <si>
    <t>BOBIRWA</t>
  </si>
  <si>
    <t>BOTETI</t>
  </si>
  <si>
    <t>CHOBE</t>
  </si>
  <si>
    <t>FRANCISTOWN</t>
  </si>
  <si>
    <t>GABORONE</t>
  </si>
  <si>
    <t>GANTSI</t>
  </si>
  <si>
    <t>GOODHOPE</t>
  </si>
  <si>
    <t>HUKUNTSI</t>
  </si>
  <si>
    <t>JWANENG</t>
  </si>
  <si>
    <t>KANYE/MOSHUPA</t>
  </si>
  <si>
    <t>KGALAGADI SOUTH</t>
  </si>
  <si>
    <t>KGATLENG</t>
  </si>
  <si>
    <t>KWENENG EAST</t>
  </si>
  <si>
    <t>KWENENG WEST</t>
  </si>
  <si>
    <t>LOBATSE</t>
  </si>
  <si>
    <t>MABUTSANE</t>
  </si>
  <si>
    <t>MAHALAPYE</t>
  </si>
  <si>
    <t>NGAMI</t>
  </si>
  <si>
    <t>NORTH EAST</t>
  </si>
  <si>
    <t>OKAVANGO</t>
  </si>
  <si>
    <t>SELIBE PHIKWE</t>
  </si>
  <si>
    <t>SEROWE/PALAPYE</t>
  </si>
  <si>
    <t>SOUTH EAST</t>
  </si>
  <si>
    <t>TUTUME</t>
  </si>
  <si>
    <t>DEMOCRATIC REPUBLIC OF THE CONGO</t>
  </si>
  <si>
    <t>BAS UELE</t>
  </si>
  <si>
    <t>EQUATEUR</t>
  </si>
  <si>
    <t>HAUT KATANGA</t>
  </si>
  <si>
    <t>HAUT LOMAMI</t>
  </si>
  <si>
    <t>HAUT UELE</t>
  </si>
  <si>
    <t>ITURI</t>
  </si>
  <si>
    <t>KASAI</t>
  </si>
  <si>
    <t>KASAI CENTRAL</t>
  </si>
  <si>
    <t>KASAI ORIENTAL</t>
  </si>
  <si>
    <t>KINSHASA</t>
  </si>
  <si>
    <t>KONGO CENTRAL</t>
  </si>
  <si>
    <t>KWANGO</t>
  </si>
  <si>
    <t>KWILU</t>
  </si>
  <si>
    <t>LOMAMI</t>
  </si>
  <si>
    <t>LUALABA</t>
  </si>
  <si>
    <t>MAINDOMBE</t>
  </si>
  <si>
    <t>MANIEMA</t>
  </si>
  <si>
    <t>MONGALA</t>
  </si>
  <si>
    <t>NORD KIVU</t>
  </si>
  <si>
    <t>NORD UBANGI</t>
  </si>
  <si>
    <t>SANKURU</t>
  </si>
  <si>
    <t>SUD-KIVU</t>
  </si>
  <si>
    <t>SUD-UBANGI</t>
  </si>
  <si>
    <t>TANGANYIKA</t>
  </si>
  <si>
    <t>TSHOPO</t>
  </si>
  <si>
    <t>TSHUAPA</t>
  </si>
  <si>
    <t>CENTRAL AFRICAN REPUBLIC</t>
  </si>
  <si>
    <t>RS1</t>
  </si>
  <si>
    <t>RS2</t>
  </si>
  <si>
    <t>RS3</t>
  </si>
  <si>
    <t>RS4</t>
  </si>
  <si>
    <t>RS5</t>
  </si>
  <si>
    <t>RS6</t>
  </si>
  <si>
    <t>RS7</t>
  </si>
  <si>
    <t>CONGO</t>
  </si>
  <si>
    <t>BOUENZA</t>
  </si>
  <si>
    <t>BRAZZAVILLE</t>
  </si>
  <si>
    <t>CUVETTE</t>
  </si>
  <si>
    <t>CUVETTE OUEST</t>
  </si>
  <si>
    <t>KOUILOU</t>
  </si>
  <si>
    <t>LEKOUMOU</t>
  </si>
  <si>
    <t>LIKOUALA</t>
  </si>
  <si>
    <t>NIARI</t>
  </si>
  <si>
    <t>PLATEAUX</t>
  </si>
  <si>
    <t>POINTE NOIRE</t>
  </si>
  <si>
    <t>POOL</t>
  </si>
  <si>
    <t>SANGHA</t>
  </si>
  <si>
    <t>CÔTE D’IVOIRE</t>
  </si>
  <si>
    <t>ABIDJAN 1</t>
  </si>
  <si>
    <t>ABIDJAN 2</t>
  </si>
  <si>
    <t>AGNEBY-TIASSA</t>
  </si>
  <si>
    <t>BAFING</t>
  </si>
  <si>
    <t>BAGOUE</t>
  </si>
  <si>
    <t>BELIER</t>
  </si>
  <si>
    <t>BERE</t>
  </si>
  <si>
    <t>BOUNKANI</t>
  </si>
  <si>
    <t>CAVALLY</t>
  </si>
  <si>
    <t>FOLON</t>
  </si>
  <si>
    <t>GBEKE</t>
  </si>
  <si>
    <t>GBOKLE</t>
  </si>
  <si>
    <t>GOH</t>
  </si>
  <si>
    <t>GONTOUGO</t>
  </si>
  <si>
    <t>GRANDS PONTS</t>
  </si>
  <si>
    <t>GUEMON</t>
  </si>
  <si>
    <t>HAMBOL</t>
  </si>
  <si>
    <t>HAUT-SASSANDRA</t>
  </si>
  <si>
    <t>IFOU</t>
  </si>
  <si>
    <t>INDENIE-DJUABLIN</t>
  </si>
  <si>
    <t>KABADOUGOU</t>
  </si>
  <si>
    <t>LOH-DJIBOUA</t>
  </si>
  <si>
    <t>MARAHOUE</t>
  </si>
  <si>
    <t>ME</t>
  </si>
  <si>
    <t>MORONOU</t>
  </si>
  <si>
    <t>NAWA</t>
  </si>
  <si>
    <t>NZI</t>
  </si>
  <si>
    <t>PORO</t>
  </si>
  <si>
    <t>SAN-PEDRO</t>
  </si>
  <si>
    <t>SUD-COMOE</t>
  </si>
  <si>
    <t>TCHOLOGO</t>
  </si>
  <si>
    <t>TONKPI</t>
  </si>
  <si>
    <t>WORODOUGOU</t>
  </si>
  <si>
    <t>CAMEROON</t>
  </si>
  <si>
    <t>ADAMAOUA</t>
  </si>
  <si>
    <t>CENTRE</t>
  </si>
  <si>
    <t>EST</t>
  </si>
  <si>
    <t>EXTREME NORD</t>
  </si>
  <si>
    <t>NORD</t>
  </si>
  <si>
    <t>NORD OUEST</t>
  </si>
  <si>
    <t>OUEST</t>
  </si>
  <si>
    <t>SUD</t>
  </si>
  <si>
    <t>SUD OUEST</t>
  </si>
  <si>
    <t>CABO VERDE</t>
  </si>
  <si>
    <t>BOA VISTA</t>
  </si>
  <si>
    <t>BRAVA</t>
  </si>
  <si>
    <t>FOGO</t>
  </si>
  <si>
    <t>MAIO</t>
  </si>
  <si>
    <t>SAL</t>
  </si>
  <si>
    <t>SANTIAGO</t>
  </si>
  <si>
    <t>SANTO ANTAO</t>
  </si>
  <si>
    <t>SAO NICOLAU</t>
  </si>
  <si>
    <t>SAO VICENTE</t>
  </si>
  <si>
    <t>ALGERIA</t>
  </si>
  <si>
    <t>ADRAR</t>
  </si>
  <si>
    <t>AIN DAFLA</t>
  </si>
  <si>
    <t>AIN TEMOUCHENT</t>
  </si>
  <si>
    <t>ALGER</t>
  </si>
  <si>
    <t>ANNABA</t>
  </si>
  <si>
    <t>BATNA</t>
  </si>
  <si>
    <t>BECHAR</t>
  </si>
  <si>
    <t>BEJAIA</t>
  </si>
  <si>
    <t>BISKRA</t>
  </si>
  <si>
    <t>BLIDA</t>
  </si>
  <si>
    <t>BORDJ BOU ARRERIDJ</t>
  </si>
  <si>
    <t>BOUIRA</t>
  </si>
  <si>
    <t>BOUMERDES</t>
  </si>
  <si>
    <t>CHLEF</t>
  </si>
  <si>
    <t>CONSTANTINE</t>
  </si>
  <si>
    <t>DJELFA</t>
  </si>
  <si>
    <t>EL BAYADH</t>
  </si>
  <si>
    <t>EL OUED</t>
  </si>
  <si>
    <t>EL TARF</t>
  </si>
  <si>
    <t>GHARDAIA</t>
  </si>
  <si>
    <t>GUELMA</t>
  </si>
  <si>
    <t>ILISII</t>
  </si>
  <si>
    <t>JIJEL</t>
  </si>
  <si>
    <t>KHENCHELA</t>
  </si>
  <si>
    <t>LAGHOUAT</t>
  </si>
  <si>
    <t>M'SILA</t>
  </si>
  <si>
    <t>MASCARA</t>
  </si>
  <si>
    <t>MEDEA</t>
  </si>
  <si>
    <t>MILA</t>
  </si>
  <si>
    <t>MOSTAGANEM</t>
  </si>
  <si>
    <t>NAAMA</t>
  </si>
  <si>
    <t>ORAN</t>
  </si>
  <si>
    <t>OUARGLA</t>
  </si>
  <si>
    <t>OUM EL BOUAGHI</t>
  </si>
  <si>
    <t>RELIZANE</t>
  </si>
  <si>
    <t>SAIDA</t>
  </si>
  <si>
    <t>SETIF</t>
  </si>
  <si>
    <t>SIDI BEL ABBES</t>
  </si>
  <si>
    <t>SKIKDA</t>
  </si>
  <si>
    <t>SOUK AHRAS</t>
  </si>
  <si>
    <t>TAMANGHASSET</t>
  </si>
  <si>
    <t>TEBESSA</t>
  </si>
  <si>
    <t>TIARET</t>
  </si>
  <si>
    <t>TINDOUF</t>
  </si>
  <si>
    <t>TIPAZA</t>
  </si>
  <si>
    <t>TISSEMSILT</t>
  </si>
  <si>
    <t>TIZI OUZOU</t>
  </si>
  <si>
    <t>TLEMCEN</t>
  </si>
  <si>
    <t>ERITREA</t>
  </si>
  <si>
    <t>ANSEBA</t>
  </si>
  <si>
    <t>CENTRAL</t>
  </si>
  <si>
    <t>DEBUB</t>
  </si>
  <si>
    <t>GASHBARKA</t>
  </si>
  <si>
    <t>NORTH RED SEA</t>
  </si>
  <si>
    <t>SOUTH RED SEA</t>
  </si>
  <si>
    <t>ETHIOPIA</t>
  </si>
  <si>
    <t>ADDIS ABABA</t>
  </si>
  <si>
    <t>AFAR</t>
  </si>
  <si>
    <t>AMHARA</t>
  </si>
  <si>
    <t>BENESHANGUL GUMUZ</t>
  </si>
  <si>
    <t>DIRE DAWA</t>
  </si>
  <si>
    <t>GAMBELLA</t>
  </si>
  <si>
    <t>HARARI</t>
  </si>
  <si>
    <t>OROMIYA</t>
  </si>
  <si>
    <t>SNNP</t>
  </si>
  <si>
    <t>SOMALI</t>
  </si>
  <si>
    <t>TIGRAY</t>
  </si>
  <si>
    <t>GABON</t>
  </si>
  <si>
    <t>ESTUAIRE</t>
  </si>
  <si>
    <t>HAUT-OGOOUE</t>
  </si>
  <si>
    <t>LIBREVILLE</t>
  </si>
  <si>
    <t>MOYEN-OGOOUE</t>
  </si>
  <si>
    <t>NGOUNIE</t>
  </si>
  <si>
    <t>NYANGA</t>
  </si>
  <si>
    <t>OGOOUE-IVINDO</t>
  </si>
  <si>
    <t>OGOOUE-LOLO</t>
  </si>
  <si>
    <t>OGOOUE-MARITIME</t>
  </si>
  <si>
    <t>WOLEU-NTEM</t>
  </si>
  <si>
    <t>GHANA</t>
  </si>
  <si>
    <t>AHAFO</t>
  </si>
  <si>
    <t>ASHANTI</t>
  </si>
  <si>
    <t>BONO</t>
  </si>
  <si>
    <t>BONO EAST</t>
  </si>
  <si>
    <t>EASTERN</t>
  </si>
  <si>
    <t>GREATER ACCRA</t>
  </si>
  <si>
    <t>NORTHERN</t>
  </si>
  <si>
    <t>OTI</t>
  </si>
  <si>
    <t>SAVANNAH</t>
  </si>
  <si>
    <t>UPPER EAST</t>
  </si>
  <si>
    <t>UPPER WEST</t>
  </si>
  <si>
    <t>VOLTA</t>
  </si>
  <si>
    <t>WESTERN</t>
  </si>
  <si>
    <t>WESTERN NORTH</t>
  </si>
  <si>
    <t>GAMBIA</t>
  </si>
  <si>
    <t>CENTRAL RIVER REGION</t>
  </si>
  <si>
    <t>LOWER RIVER REGION</t>
  </si>
  <si>
    <t>NORTH BANK EAST REGION</t>
  </si>
  <si>
    <t>NORTH BANK WEST REGION</t>
  </si>
  <si>
    <t>UPPER RIVER REGION</t>
  </si>
  <si>
    <t>WESTERN REGION 1</t>
  </si>
  <si>
    <t>WESTERN REGION 2</t>
  </si>
  <si>
    <t>GUINEA</t>
  </si>
  <si>
    <t>BOKE</t>
  </si>
  <si>
    <t>CONAKRY</t>
  </si>
  <si>
    <t>FARANAH</t>
  </si>
  <si>
    <t>KANKAN</t>
  </si>
  <si>
    <t>KINDIA</t>
  </si>
  <si>
    <t>LABE</t>
  </si>
  <si>
    <t>MAMOU</t>
  </si>
  <si>
    <t>NZEREKORE</t>
  </si>
  <si>
    <t>EQUATORIAL GUINEA</t>
  </si>
  <si>
    <t>ANNOBON</t>
  </si>
  <si>
    <t>BIOKO-NORTE</t>
  </si>
  <si>
    <t>BIOKO-SUR</t>
  </si>
  <si>
    <t>CENTRO-SUR</t>
  </si>
  <si>
    <t>KIE-NTEM</t>
  </si>
  <si>
    <t>LITORAL</t>
  </si>
  <si>
    <t>WELE-NZAS</t>
  </si>
  <si>
    <t>GUINEA-BISSAU</t>
  </si>
  <si>
    <t>BAFATA</t>
  </si>
  <si>
    <t>BIJAGOS</t>
  </si>
  <si>
    <t>BIOMBO</t>
  </si>
  <si>
    <t>BISSAU</t>
  </si>
  <si>
    <t>BOLAMA</t>
  </si>
  <si>
    <t>CACHEU</t>
  </si>
  <si>
    <t>FARIM</t>
  </si>
  <si>
    <t>GABU</t>
  </si>
  <si>
    <t>OIO</t>
  </si>
  <si>
    <t>QUINARA</t>
  </si>
  <si>
    <t>TOMBALI</t>
  </si>
  <si>
    <t>KENYA</t>
  </si>
  <si>
    <t>BARINGO COUNTY</t>
  </si>
  <si>
    <t>BOMET COUNTY</t>
  </si>
  <si>
    <t>BUNGOMA COUNTY</t>
  </si>
  <si>
    <t>BUSIA COUNTY</t>
  </si>
  <si>
    <t>ELGEYO MARAKWET COUNTY</t>
  </si>
  <si>
    <t>EMBU COUNTY</t>
  </si>
  <si>
    <t>GARISSA COUNTY</t>
  </si>
  <si>
    <t>HOMA BAY COUNTY</t>
  </si>
  <si>
    <t>ISIOLO COUNTY</t>
  </si>
  <si>
    <t>KAJIADO COUNTY</t>
  </si>
  <si>
    <t>KAKAMEGA COUNTY</t>
  </si>
  <si>
    <t>KERICHO COUNTY</t>
  </si>
  <si>
    <t>KIAMBU COUNTY</t>
  </si>
  <si>
    <t>KILIFI COUNTY</t>
  </si>
  <si>
    <t>KIRINYAGA COUNTY</t>
  </si>
  <si>
    <t>KISII COUNTY</t>
  </si>
  <si>
    <t>KISUMU COUNTY</t>
  </si>
  <si>
    <t>KITUI COUNTY</t>
  </si>
  <si>
    <t>KWALE COUNTY</t>
  </si>
  <si>
    <t>LAIKIPIA COUNTY</t>
  </si>
  <si>
    <t>LAMU COUNTY</t>
  </si>
  <si>
    <t>MACHAKOS COUNTY</t>
  </si>
  <si>
    <t>MAKUENI COUNTY</t>
  </si>
  <si>
    <t>MANDERA COUNTY</t>
  </si>
  <si>
    <t>MARSABIT COUNTY</t>
  </si>
  <si>
    <t>MERU COUNTY</t>
  </si>
  <si>
    <t>MIGORI COUNTY</t>
  </si>
  <si>
    <t>MOMBASA COUNTY</t>
  </si>
  <si>
    <t>MURANGA COUNTY</t>
  </si>
  <si>
    <t>NAIROBI COUNTY</t>
  </si>
  <si>
    <t>NAKURU COUNTY</t>
  </si>
  <si>
    <t>NANDI COUNTY</t>
  </si>
  <si>
    <t>NAROK COUNTY</t>
  </si>
  <si>
    <t>NYAMIRA COUNTY</t>
  </si>
  <si>
    <t>NYANDARUA COUNTY</t>
  </si>
  <si>
    <t>NYERI COUNTY</t>
  </si>
  <si>
    <t>SAMBURU COUNTY</t>
  </si>
  <si>
    <t>SIAYA COUNTY</t>
  </si>
  <si>
    <t>TAITA TAVETA COUNTY</t>
  </si>
  <si>
    <t>TANA RIVER COUNTY</t>
  </si>
  <si>
    <t>THARAKA NITHI COUNTY</t>
  </si>
  <si>
    <t>TRANS NZOIA COUNTY</t>
  </si>
  <si>
    <t>TURKANA COUNTY</t>
  </si>
  <si>
    <t>UASIN GISHU COUNTY</t>
  </si>
  <si>
    <t>VIHIGA COUNTY</t>
  </si>
  <si>
    <t>WAJIR COUNTY</t>
  </si>
  <si>
    <t>WEST POKOT COUNTY</t>
  </si>
  <si>
    <t>COMOROS</t>
  </si>
  <si>
    <t>MWALI</t>
  </si>
  <si>
    <t>NDZOUANI</t>
  </si>
  <si>
    <t>NGAZIDJA</t>
  </si>
  <si>
    <t>LIBERIA</t>
  </si>
  <si>
    <t>BOMI</t>
  </si>
  <si>
    <t>BONG</t>
  </si>
  <si>
    <t>GBARPOLU</t>
  </si>
  <si>
    <t>GRAND BASSA</t>
  </si>
  <si>
    <t>GRAND CAPE MOUNT</t>
  </si>
  <si>
    <t>GRAND GEDEH</t>
  </si>
  <si>
    <t>GRAND KRU</t>
  </si>
  <si>
    <t>LOFA</t>
  </si>
  <si>
    <t>MARGIBI</t>
  </si>
  <si>
    <t>MARYLAND</t>
  </si>
  <si>
    <t>MONTSERRADO</t>
  </si>
  <si>
    <t>NIMBA</t>
  </si>
  <si>
    <t>RIVER GEE</t>
  </si>
  <si>
    <t>RIVERCESS</t>
  </si>
  <si>
    <t>SINOE</t>
  </si>
  <si>
    <t>LESOTHO</t>
  </si>
  <si>
    <t>BEREA</t>
  </si>
  <si>
    <t>BUTHA-BUTHE</t>
  </si>
  <si>
    <t>LERIBE</t>
  </si>
  <si>
    <t>MAFETENG</t>
  </si>
  <si>
    <t>MASERU</t>
  </si>
  <si>
    <t>MOHALES HOEK</t>
  </si>
  <si>
    <t>MOKHOTLONG</t>
  </si>
  <si>
    <t>QACHAS NEK</t>
  </si>
  <si>
    <t>QUTHING</t>
  </si>
  <si>
    <t>THABA-TSEKA</t>
  </si>
  <si>
    <t>MADAGASCAR</t>
  </si>
  <si>
    <t>ALAOTRA MANGORO</t>
  </si>
  <si>
    <t>AMORON'I MANIA</t>
  </si>
  <si>
    <t>ANALAMANGA</t>
  </si>
  <si>
    <t>ANALANJIROFO</t>
  </si>
  <si>
    <t>ANDROY</t>
  </si>
  <si>
    <t>ANOSY</t>
  </si>
  <si>
    <t>ATSINANANA</t>
  </si>
  <si>
    <t>BETSIBOKA</t>
  </si>
  <si>
    <t>BOENI</t>
  </si>
  <si>
    <t>BONGOLAVA</t>
  </si>
  <si>
    <t>DIANA</t>
  </si>
  <si>
    <t>HAUTE-MATSIATRA</t>
  </si>
  <si>
    <t>IHOROMBE</t>
  </si>
  <si>
    <t>ITASY</t>
  </si>
  <si>
    <t>MELAKY</t>
  </si>
  <si>
    <t>MENABE</t>
  </si>
  <si>
    <t>SAVA</t>
  </si>
  <si>
    <t>SOFIA</t>
  </si>
  <si>
    <t>SUD-EST</t>
  </si>
  <si>
    <t>SUD-OUEST</t>
  </si>
  <si>
    <t>VAKINANKARATRA</t>
  </si>
  <si>
    <t>VATOVAVY FITOVINANY</t>
  </si>
  <si>
    <t>MALI</t>
  </si>
  <si>
    <t>BAMAKO</t>
  </si>
  <si>
    <t>GAO</t>
  </si>
  <si>
    <t>KAYES</t>
  </si>
  <si>
    <t>KIDAL</t>
  </si>
  <si>
    <t>KOULIKORO</t>
  </si>
  <si>
    <t>MENAKA</t>
  </si>
  <si>
    <t>MOPTI</t>
  </si>
  <si>
    <t>SÉGOU</t>
  </si>
  <si>
    <t>SIKASSO</t>
  </si>
  <si>
    <t>TAOUDENIT</t>
  </si>
  <si>
    <t>TOMBOUCTOU</t>
  </si>
  <si>
    <t>MAURITANIA</t>
  </si>
  <si>
    <t>ASSABA</t>
  </si>
  <si>
    <t>BRAKNA</t>
  </si>
  <si>
    <t>DAKHLET NOUADHIBOU</t>
  </si>
  <si>
    <t>GORGOL</t>
  </si>
  <si>
    <t>GUIODIMAKHA</t>
  </si>
  <si>
    <t>HODH ECHARGUI</t>
  </si>
  <si>
    <t>HODH EL GHARBI</t>
  </si>
  <si>
    <t>INCHIRI</t>
  </si>
  <si>
    <t>NOUAKCHOTT NORD</t>
  </si>
  <si>
    <t>NOUAKCHOTT OUEST</t>
  </si>
  <si>
    <t>NOUAKCHOTT SUD</t>
  </si>
  <si>
    <t>TAGANT</t>
  </si>
  <si>
    <t>TIRIS ZEMMOUR</t>
  </si>
  <si>
    <t>TRARZA</t>
  </si>
  <si>
    <t>MAURITIUS</t>
  </si>
  <si>
    <t>BLACK RIVER</t>
  </si>
  <si>
    <t>FLACQ</t>
  </si>
  <si>
    <t>GRAND PORT</t>
  </si>
  <si>
    <t>MOKA</t>
  </si>
  <si>
    <t>NORTH ISLAND</t>
  </si>
  <si>
    <t>PAMPLEMOUSSES</t>
  </si>
  <si>
    <t>PLAINES WILHEMS</t>
  </si>
  <si>
    <t>PORT LOUIS</t>
  </si>
  <si>
    <t>RIVIERE DU REMPART</t>
  </si>
  <si>
    <t>RODRIGUES</t>
  </si>
  <si>
    <t>SAVANNE</t>
  </si>
  <si>
    <t>MALAWI</t>
  </si>
  <si>
    <t>MALAWI ISLAND</t>
  </si>
  <si>
    <t>SOUTHERN</t>
  </si>
  <si>
    <t>MOZAMBIQUE</t>
  </si>
  <si>
    <t>CABO DELGADO</t>
  </si>
  <si>
    <t>CIDADE DE MAPUTO</t>
  </si>
  <si>
    <t>GAZA</t>
  </si>
  <si>
    <t>INHAMBANE</t>
  </si>
  <si>
    <t>MANICA</t>
  </si>
  <si>
    <t>MAPUTO PROVINCIA</t>
  </si>
  <si>
    <t>NAMPULA</t>
  </si>
  <si>
    <t>NIASSA</t>
  </si>
  <si>
    <t>SOFALA</t>
  </si>
  <si>
    <t>TETE</t>
  </si>
  <si>
    <t>ZAMBEZIA</t>
  </si>
  <si>
    <t>NAMIBIA</t>
  </si>
  <si>
    <t>CAPRIVI</t>
  </si>
  <si>
    <t>ERONGO</t>
  </si>
  <si>
    <t>HARDAP</t>
  </si>
  <si>
    <t>KARAS</t>
  </si>
  <si>
    <t>KAVANGO</t>
  </si>
  <si>
    <t>KHOMAS</t>
  </si>
  <si>
    <t>KUNENE</t>
  </si>
  <si>
    <t>OHANGWENA</t>
  </si>
  <si>
    <t>OMAHEKE</t>
  </si>
  <si>
    <t>OMUSATI</t>
  </si>
  <si>
    <t>OSHANA</t>
  </si>
  <si>
    <t>OSHIKOTO</t>
  </si>
  <si>
    <t>OTJOZONDJUPA</t>
  </si>
  <si>
    <t>NIGER</t>
  </si>
  <si>
    <t>AGADEZ</t>
  </si>
  <si>
    <t>DIFFA</t>
  </si>
  <si>
    <t>DOSSO</t>
  </si>
  <si>
    <t>MARADI</t>
  </si>
  <si>
    <t>NIAMEY</t>
  </si>
  <si>
    <t>TAHOUA</t>
  </si>
  <si>
    <t>TILLABERI</t>
  </si>
  <si>
    <t>ZINDER</t>
  </si>
  <si>
    <t>NIGERIA</t>
  </si>
  <si>
    <t>ABIA</t>
  </si>
  <si>
    <t>ADAMAWA</t>
  </si>
  <si>
    <t>AKWA IBOM</t>
  </si>
  <si>
    <t>ANAMBRA</t>
  </si>
  <si>
    <t>BAUCHI</t>
  </si>
  <si>
    <t>BAYELSA</t>
  </si>
  <si>
    <t>BENUE</t>
  </si>
  <si>
    <t>BORNO</t>
  </si>
  <si>
    <t>CROSS RIVER</t>
  </si>
  <si>
    <t>DELTA</t>
  </si>
  <si>
    <t>EBONYI</t>
  </si>
  <si>
    <t>EDO</t>
  </si>
  <si>
    <t>EKITI</t>
  </si>
  <si>
    <t>ENUGU</t>
  </si>
  <si>
    <t>FCT</t>
  </si>
  <si>
    <t>GOMBE</t>
  </si>
  <si>
    <t>IMO</t>
  </si>
  <si>
    <t>JIGAWA</t>
  </si>
  <si>
    <t>KADUNA</t>
  </si>
  <si>
    <t>KANO</t>
  </si>
  <si>
    <t>KATSINA</t>
  </si>
  <si>
    <t>KEBBI</t>
  </si>
  <si>
    <t>KOGI</t>
  </si>
  <si>
    <t>KWARA</t>
  </si>
  <si>
    <t>LAGOS</t>
  </si>
  <si>
    <t>NASARAWA</t>
  </si>
  <si>
    <t>OGUN</t>
  </si>
  <si>
    <t>ONDO</t>
  </si>
  <si>
    <t>OSUN</t>
  </si>
  <si>
    <t>OYO</t>
  </si>
  <si>
    <t>RIVERS</t>
  </si>
  <si>
    <t>SOKOTO</t>
  </si>
  <si>
    <t>TARABA</t>
  </si>
  <si>
    <t>YOBE</t>
  </si>
  <si>
    <t>ZAMFARA</t>
  </si>
  <si>
    <t>RWANDA</t>
  </si>
  <si>
    <t>MVK</t>
  </si>
  <si>
    <t>NOR</t>
  </si>
  <si>
    <t>OUE</t>
  </si>
  <si>
    <t>SEYCHELLES</t>
  </si>
  <si>
    <t>EAST</t>
  </si>
  <si>
    <t>INNER ISLAND</t>
  </si>
  <si>
    <t>NORTH</t>
  </si>
  <si>
    <t>SOUTH</t>
  </si>
  <si>
    <t>WEST</t>
  </si>
  <si>
    <t>SIERRA LEONE</t>
  </si>
  <si>
    <t>NORTH WESTERN</t>
  </si>
  <si>
    <t>WESTERN AREA</t>
  </si>
  <si>
    <t>SENEGAL</t>
  </si>
  <si>
    <t>DAKAR</t>
  </si>
  <si>
    <t>DIOURBEL</t>
  </si>
  <si>
    <t>FATICK</t>
  </si>
  <si>
    <t>KAFFRINE</t>
  </si>
  <si>
    <t>KAOLACK</t>
  </si>
  <si>
    <t>KEDOUGOU</t>
  </si>
  <si>
    <t>KOLDA</t>
  </si>
  <si>
    <t>LOUGA</t>
  </si>
  <si>
    <t>MATAM</t>
  </si>
  <si>
    <t>SAINT LOUIS</t>
  </si>
  <si>
    <t>SEDHIOU</t>
  </si>
  <si>
    <t>TAMBACOUNDA</t>
  </si>
  <si>
    <t>THIES</t>
  </si>
  <si>
    <t>ZIGUINCHOR</t>
  </si>
  <si>
    <t>SOUTH SUDAN</t>
  </si>
  <si>
    <t>CENTRAL EQUATORIA</t>
  </si>
  <si>
    <t>EASTERN EQUATORIA</t>
  </si>
  <si>
    <t>JONGLEI</t>
  </si>
  <si>
    <t>LAKES</t>
  </si>
  <si>
    <t>NORTHERN BAHR EL GHAZAL</t>
  </si>
  <si>
    <t>UNITY</t>
  </si>
  <si>
    <t>UPPER NILE</t>
  </si>
  <si>
    <t>WARRAP</t>
  </si>
  <si>
    <t>WESTERN BAHR EL GHAZAL</t>
  </si>
  <si>
    <t>WESTERN EQUATORIA</t>
  </si>
  <si>
    <t>SAO TOME AND PRINCIPE</t>
  </si>
  <si>
    <t>PRINCIPE</t>
  </si>
  <si>
    <t>SAO TOME</t>
  </si>
  <si>
    <t>ESWATINI</t>
  </si>
  <si>
    <t>HHOHHO</t>
  </si>
  <si>
    <t>LUBOMBO</t>
  </si>
  <si>
    <t>MANZINI</t>
  </si>
  <si>
    <t>SHISELWENI</t>
  </si>
  <si>
    <t>CHAD</t>
  </si>
  <si>
    <t>BAHR ELGHAZAL</t>
  </si>
  <si>
    <t>BATHA</t>
  </si>
  <si>
    <t>BORKOU</t>
  </si>
  <si>
    <t>CHARI BAGUIRMI</t>
  </si>
  <si>
    <t>DAR SILA</t>
  </si>
  <si>
    <t>ENNEDI EST</t>
  </si>
  <si>
    <t>ENNEDI OUEST</t>
  </si>
  <si>
    <t>GUERA</t>
  </si>
  <si>
    <t>HADJER LAMIS</t>
  </si>
  <si>
    <t>KANEM</t>
  </si>
  <si>
    <t>LAC</t>
  </si>
  <si>
    <t>LOGONE OCCIDENTAL</t>
  </si>
  <si>
    <t>LOGONE ORIENTAL</t>
  </si>
  <si>
    <t>MANDOUL</t>
  </si>
  <si>
    <t>MAYO KEBBI EST</t>
  </si>
  <si>
    <t>MAYO KEBBI OUEST</t>
  </si>
  <si>
    <t>MOYEN CHARI</t>
  </si>
  <si>
    <t>N'DJAMENA</t>
  </si>
  <si>
    <t>OUADDAI</t>
  </si>
  <si>
    <t>SALAMAT</t>
  </si>
  <si>
    <t>TANDJILE</t>
  </si>
  <si>
    <t>TIBESTI</t>
  </si>
  <si>
    <t>WADI FIRA</t>
  </si>
  <si>
    <t>TOGO</t>
  </si>
  <si>
    <t>CENTRALE</t>
  </si>
  <si>
    <t>KARA</t>
  </si>
  <si>
    <t>LOMÉ-COMMUNE</t>
  </si>
  <si>
    <t>MARITIME</t>
  </si>
  <si>
    <t>SAVANES</t>
  </si>
  <si>
    <t>UNITED REPUBLIC OF TANZANIA</t>
  </si>
  <si>
    <t>ARUSHA</t>
  </si>
  <si>
    <t>DAR ES SALAAM</t>
  </si>
  <si>
    <t>DODOMA</t>
  </si>
  <si>
    <t>GEITA</t>
  </si>
  <si>
    <t>IRINGA</t>
  </si>
  <si>
    <t>KAGERA</t>
  </si>
  <si>
    <t>KASKAZINI PEMBA</t>
  </si>
  <si>
    <t>KASKAZINI UNGUJA</t>
  </si>
  <si>
    <t>KATAVI</t>
  </si>
  <si>
    <t>KIGOMA</t>
  </si>
  <si>
    <t>KILIMANJARO</t>
  </si>
  <si>
    <t>KUSINI PEMBA</t>
  </si>
  <si>
    <t>KUSINI UNGUJA</t>
  </si>
  <si>
    <t>LINDI</t>
  </si>
  <si>
    <t>MANYARA</t>
  </si>
  <si>
    <t>MARA</t>
  </si>
  <si>
    <t>MBEYA</t>
  </si>
  <si>
    <t>MJINI MAGHARIBI</t>
  </si>
  <si>
    <t>MOROGORO</t>
  </si>
  <si>
    <t>MTWARA</t>
  </si>
  <si>
    <t>MWANZA</t>
  </si>
  <si>
    <t>NJOMBE</t>
  </si>
  <si>
    <t>PWANI</t>
  </si>
  <si>
    <t>RUKWA</t>
  </si>
  <si>
    <t>RUVUMA</t>
  </si>
  <si>
    <t>SHINYANGA</t>
  </si>
  <si>
    <t>SIMIYU</t>
  </si>
  <si>
    <t>SINGIDA</t>
  </si>
  <si>
    <t>SONGWE</t>
  </si>
  <si>
    <t>TABORA</t>
  </si>
  <si>
    <t>TANGA</t>
  </si>
  <si>
    <t>UGANDA</t>
  </si>
  <si>
    <t>ACHOLI</t>
  </si>
  <si>
    <t>ANKOLE</t>
  </si>
  <si>
    <t>BUKEDI</t>
  </si>
  <si>
    <t>BUNYORO</t>
  </si>
  <si>
    <t>BUSOGA</t>
  </si>
  <si>
    <t>ELGON</t>
  </si>
  <si>
    <t>KAMPALA</t>
  </si>
  <si>
    <t>KARAMOJA</t>
  </si>
  <si>
    <t>KIGEZI</t>
  </si>
  <si>
    <t>LANGO</t>
  </si>
  <si>
    <t>NORTH BUGANDA</t>
  </si>
  <si>
    <t>SOUTH BUGANDA</t>
  </si>
  <si>
    <t>TESO</t>
  </si>
  <si>
    <t>TORO</t>
  </si>
  <si>
    <t>WEST NILE</t>
  </si>
  <si>
    <t>SOUTH AFRICA</t>
  </si>
  <si>
    <t>EASTERN CAPE</t>
  </si>
  <si>
    <t>FREE STATE</t>
  </si>
  <si>
    <t>GAUTENG</t>
  </si>
  <si>
    <t>KWAZULU-NATAL</t>
  </si>
  <si>
    <t>LIMPOPO</t>
  </si>
  <si>
    <t>MPUMALANGA</t>
  </si>
  <si>
    <t>NORTH WEST</t>
  </si>
  <si>
    <t>NORTHERN CAPE</t>
  </si>
  <si>
    <t>WESTERN CAPE</t>
  </si>
  <si>
    <t>ZAMBIA</t>
  </si>
  <si>
    <t>COPPERBELT</t>
  </si>
  <si>
    <t>LUAPULA</t>
  </si>
  <si>
    <t>LUSAKA</t>
  </si>
  <si>
    <t>MUCHINGA</t>
  </si>
  <si>
    <t>ZIMBABWE</t>
  </si>
  <si>
    <t>BULAWAYO</t>
  </si>
  <si>
    <t>HARARE</t>
  </si>
  <si>
    <t>MANICALAND</t>
  </si>
  <si>
    <t>MASHONALAND CENTRAL</t>
  </si>
  <si>
    <t>MASHONALAND EAST</t>
  </si>
  <si>
    <t>MASHONALAND WEST</t>
  </si>
  <si>
    <t>MASVINGO</t>
  </si>
  <si>
    <t>MATABELELAND NORTH</t>
  </si>
  <si>
    <t>MATABELELAND SOUTH</t>
  </si>
  <si>
    <t>MIDLANDS</t>
  </si>
  <si>
    <t>ANTIGUA AND BARBUDA</t>
  </si>
  <si>
    <t>BARBUDA</t>
  </si>
  <si>
    <t>AMRO</t>
  </si>
  <si>
    <t>REDONDA</t>
  </si>
  <si>
    <t>ST. GEORGE</t>
  </si>
  <si>
    <t>ST. JOHN</t>
  </si>
  <si>
    <t>ST. MARY</t>
  </si>
  <si>
    <t>ST. PAUL</t>
  </si>
  <si>
    <t>ST. PETER</t>
  </si>
  <si>
    <t>ST. PHILIP</t>
  </si>
  <si>
    <t>ANGUILLA</t>
  </si>
  <si>
    <t>ANGUILA</t>
  </si>
  <si>
    <t>DOG ISLAND</t>
  </si>
  <si>
    <t>SCRUB ISLAND</t>
  </si>
  <si>
    <t>SOMBRERO</t>
  </si>
  <si>
    <t>ARGENTINA</t>
  </si>
  <si>
    <t>BUENOS AIRES</t>
  </si>
  <si>
    <t>CATAMARCA</t>
  </si>
  <si>
    <t>CHACO</t>
  </si>
  <si>
    <t>CHUBUT</t>
  </si>
  <si>
    <t>CIUDAD AUTONOMA DE BUENOS AIRES</t>
  </si>
  <si>
    <t>CORDOBA</t>
  </si>
  <si>
    <t>CORRIENTES</t>
  </si>
  <si>
    <t>ENTRE RIOS</t>
  </si>
  <si>
    <t>FORMOSA</t>
  </si>
  <si>
    <t>JUJUY</t>
  </si>
  <si>
    <t>LA PAMPA</t>
  </si>
  <si>
    <t>LA RIOJA</t>
  </si>
  <si>
    <t>MENDOZA</t>
  </si>
  <si>
    <t>MISIONES</t>
  </si>
  <si>
    <t>NEUQUEN</t>
  </si>
  <si>
    <t>RIO NEGRO</t>
  </si>
  <si>
    <t>SALTA</t>
  </si>
  <si>
    <t>SAN JUAN</t>
  </si>
  <si>
    <t>SAN LUIS</t>
  </si>
  <si>
    <t>SANTA CRUZ</t>
  </si>
  <si>
    <t>SANTA FE</t>
  </si>
  <si>
    <t>SANTIAGO DEL ESTERO</t>
  </si>
  <si>
    <t>TIERRA DEL FUEGO, ANTARTIDA E ISLAS DEL ATLANTICO SUR</t>
  </si>
  <si>
    <t>TUCUMAN</t>
  </si>
  <si>
    <t>ARUBA</t>
  </si>
  <si>
    <t>BARBADOS</t>
  </si>
  <si>
    <t>CHRIST CHURCH</t>
  </si>
  <si>
    <t>SAINT ANDREW</t>
  </si>
  <si>
    <t>SAINT GEORGE</t>
  </si>
  <si>
    <t>SAINT JAMES</t>
  </si>
  <si>
    <t>SAINT JOHN</t>
  </si>
  <si>
    <t>SAINT JOSEPH</t>
  </si>
  <si>
    <t>SAINT LUCY</t>
  </si>
  <si>
    <t>SAINT MICHAEL</t>
  </si>
  <si>
    <t>SAINT PETER</t>
  </si>
  <si>
    <t>SAINT PHILIP</t>
  </si>
  <si>
    <t>SAINT THOMAS</t>
  </si>
  <si>
    <t>SAINT BARTHÉLEMY</t>
  </si>
  <si>
    <t>SAINT BARTHELEMY</t>
  </si>
  <si>
    <t>BERMUDA</t>
  </si>
  <si>
    <t>CITY OF HAMILTON</t>
  </si>
  <si>
    <t>DEVONSHIRE</t>
  </si>
  <si>
    <t>HAMILTON (PARISH)</t>
  </si>
  <si>
    <t>PAGET</t>
  </si>
  <si>
    <t>PEMBROKE</t>
  </si>
  <si>
    <t>SAINT GEORGES</t>
  </si>
  <si>
    <t>SANDYS</t>
  </si>
  <si>
    <t>SMITHS</t>
  </si>
  <si>
    <t>SOUTHAMPTON</t>
  </si>
  <si>
    <t>WARWICK</t>
  </si>
  <si>
    <t>BOLIVIA (PLURINATIONAL STATE OF)</t>
  </si>
  <si>
    <t>BENI</t>
  </si>
  <si>
    <t>CHUQUISACA</t>
  </si>
  <si>
    <t>COCHABAMBA</t>
  </si>
  <si>
    <t>LA PAZ</t>
  </si>
  <si>
    <t>ORURO</t>
  </si>
  <si>
    <t>PANDO</t>
  </si>
  <si>
    <t>POTOSI</t>
  </si>
  <si>
    <t>TARIJA</t>
  </si>
  <si>
    <t>BONAIRE, SINT EUSTATIUS AND SABA</t>
  </si>
  <si>
    <t>BONAIRE</t>
  </si>
  <si>
    <t>SABA</t>
  </si>
  <si>
    <t>SINT EUSTATIUS</t>
  </si>
  <si>
    <t>BRAZIL</t>
  </si>
  <si>
    <t>ACRE</t>
  </si>
  <si>
    <t>ALAGOAS</t>
  </si>
  <si>
    <t>AMAPA</t>
  </si>
  <si>
    <t>AMAZONAS</t>
  </si>
  <si>
    <t>BAHIA</t>
  </si>
  <si>
    <t>CEARA</t>
  </si>
  <si>
    <t>DISTRITO FEDERAL</t>
  </si>
  <si>
    <t>ESPIRITO SANTO</t>
  </si>
  <si>
    <t>GOIAS</t>
  </si>
  <si>
    <t>MARANHAO</t>
  </si>
  <si>
    <t>MATO GROSSO</t>
  </si>
  <si>
    <t>MATO GROSSO DO SUL</t>
  </si>
  <si>
    <t>MINAS GERAIS</t>
  </si>
  <si>
    <t>PARA</t>
  </si>
  <si>
    <t>PARAIBA</t>
  </si>
  <si>
    <t>PARANA</t>
  </si>
  <si>
    <t>PERNAMBUCO</t>
  </si>
  <si>
    <t>PIAUI</t>
  </si>
  <si>
    <t>RIO DE JANEIRO</t>
  </si>
  <si>
    <t>RIO GRANDE DO NORTE</t>
  </si>
  <si>
    <t>RIO GRANDE DO SUL</t>
  </si>
  <si>
    <t>RONDONIA</t>
  </si>
  <si>
    <t>RORAIMA</t>
  </si>
  <si>
    <t>SANTA CATARINA</t>
  </si>
  <si>
    <t>SAO PAULO</t>
  </si>
  <si>
    <t>SERGIPE</t>
  </si>
  <si>
    <t>TOCANTINS</t>
  </si>
  <si>
    <t>BAHAMAS</t>
  </si>
  <si>
    <t>ACKLINS</t>
  </si>
  <si>
    <t>AREA UNDER NATIONAL ADMINISTRA</t>
  </si>
  <si>
    <t>BIMINI</t>
  </si>
  <si>
    <t>CAT ISLAND</t>
  </si>
  <si>
    <t>CENTRAL ABACO</t>
  </si>
  <si>
    <t>CENTRAL ANDROS</t>
  </si>
  <si>
    <t>CENTRAL ELEUTHERA</t>
  </si>
  <si>
    <t>CROOKED ISLAND AND LONG CAY</t>
  </si>
  <si>
    <t>EAST GRAND BAHAMA</t>
  </si>
  <si>
    <t>EXUMA</t>
  </si>
  <si>
    <t>FREEPORT</t>
  </si>
  <si>
    <t>INAGUA</t>
  </si>
  <si>
    <t>LONG ISLAND</t>
  </si>
  <si>
    <t>MAYAGUANA</t>
  </si>
  <si>
    <t>NORTH ABACO</t>
  </si>
  <si>
    <t>NORTH ANDROS</t>
  </si>
  <si>
    <t>NORTH ELEUTHERA</t>
  </si>
  <si>
    <t>SAN SALVADOR</t>
  </si>
  <si>
    <t>SOUTH ABACO</t>
  </si>
  <si>
    <t>SOUTH ANDROS</t>
  </si>
  <si>
    <t>SOUTH ELEUTHERA</t>
  </si>
  <si>
    <t>WEST GRAND BAHAMA</t>
  </si>
  <si>
    <t>BELIZE</t>
  </si>
  <si>
    <t>CAYO</t>
  </si>
  <si>
    <t>COROZAL</t>
  </si>
  <si>
    <t>ORANGE WALK</t>
  </si>
  <si>
    <t>STANN CREEK</t>
  </si>
  <si>
    <t>TOLEDO</t>
  </si>
  <si>
    <t>CANADA</t>
  </si>
  <si>
    <t>ALBERTA</t>
  </si>
  <si>
    <t>BRITISH COLUMBIA</t>
  </si>
  <si>
    <t>MANITOBA</t>
  </si>
  <si>
    <t>NEW BRUNSWICK</t>
  </si>
  <si>
    <t>NEWFOUNDLAND</t>
  </si>
  <si>
    <t>NORTHWEST TERRITORIES</t>
  </si>
  <si>
    <t>NOVA SCOTIA</t>
  </si>
  <si>
    <t>NUNAVUT</t>
  </si>
  <si>
    <t>ONTARIO</t>
  </si>
  <si>
    <t>PRINCE EDWARD ISLAND</t>
  </si>
  <si>
    <t>QUEBEC</t>
  </si>
  <si>
    <t>SASKATCHEWAN</t>
  </si>
  <si>
    <t>YUKON</t>
  </si>
  <si>
    <t>CHILE</t>
  </si>
  <si>
    <t>AISEN DEL GENERAL CARLOS IBANEZ DEL CAMPO</t>
  </si>
  <si>
    <t>ANTOFAGASTA</t>
  </si>
  <si>
    <t>ARAUCANIA</t>
  </si>
  <si>
    <t>ATACAMA</t>
  </si>
  <si>
    <t>BIOBIO</t>
  </si>
  <si>
    <t>COQUIMBO</t>
  </si>
  <si>
    <t>LIBERTADOR GENERAL BERNARDO O'HIGGINS</t>
  </si>
  <si>
    <t>LOS LAGOS</t>
  </si>
  <si>
    <t>MAGALLANES Y DE LA ANTARTICA CHILENA</t>
  </si>
  <si>
    <t>MAULE</t>
  </si>
  <si>
    <t>REGION METROPOLITANA DE SANTIAGO</t>
  </si>
  <si>
    <t>TARAPACA</t>
  </si>
  <si>
    <t>VALPARAISO</t>
  </si>
  <si>
    <t>COLOMBIA</t>
  </si>
  <si>
    <t>ANTIOQUIA</t>
  </si>
  <si>
    <t>ARAUCA</t>
  </si>
  <si>
    <t>ARCHIPIELAGO DE SAN ANDRES, PROVIDENCIA Y SANTA CATALINA</t>
  </si>
  <si>
    <t>ATLANTICO</t>
  </si>
  <si>
    <t>BOLIVAR</t>
  </si>
  <si>
    <t>BOYACA</t>
  </si>
  <si>
    <t>CALDAS</t>
  </si>
  <si>
    <t>CAQUETA</t>
  </si>
  <si>
    <t>CASANARE</t>
  </si>
  <si>
    <t>CAUCA</t>
  </si>
  <si>
    <t>CESAR</t>
  </si>
  <si>
    <t>CHOCO</t>
  </si>
  <si>
    <t>CUNDINAMARCA</t>
  </si>
  <si>
    <t>GUAINIA</t>
  </si>
  <si>
    <t>GUAVIARE</t>
  </si>
  <si>
    <t>LA GUAJIRA</t>
  </si>
  <si>
    <t>MAGDALENA</t>
  </si>
  <si>
    <t>META</t>
  </si>
  <si>
    <t>NARINO</t>
  </si>
  <si>
    <t>NORTE DE SANTANDER</t>
  </si>
  <si>
    <t>PUTUMAYO</t>
  </si>
  <si>
    <t>QUINDIO</t>
  </si>
  <si>
    <t>RISARALDA</t>
  </si>
  <si>
    <t>SANTANDER</t>
  </si>
  <si>
    <t>SUCRE</t>
  </si>
  <si>
    <t>TOLIMA</t>
  </si>
  <si>
    <t>VALLE DEL CAUCA</t>
  </si>
  <si>
    <t>VAUPES</t>
  </si>
  <si>
    <t>VICHADA</t>
  </si>
  <si>
    <t>COSTA RICA</t>
  </si>
  <si>
    <t>ALAJUELA</t>
  </si>
  <si>
    <t>CARTAGO</t>
  </si>
  <si>
    <t>GUANACASTE</t>
  </si>
  <si>
    <t>HEREDIA</t>
  </si>
  <si>
    <t>LIMON</t>
  </si>
  <si>
    <t>PUNTARENAS</t>
  </si>
  <si>
    <t>SAN JOSE</t>
  </si>
  <si>
    <t>CUBA</t>
  </si>
  <si>
    <t>CAMAGUEY</t>
  </si>
  <si>
    <t>CIEGO DE AVILA</t>
  </si>
  <si>
    <t>CIENFUEGOS</t>
  </si>
  <si>
    <t>CIUDAD DE LA HABANA</t>
  </si>
  <si>
    <t>GRANMA</t>
  </si>
  <si>
    <t>GUANTANAMO</t>
  </si>
  <si>
    <t>HOLGUIN</t>
  </si>
  <si>
    <t>ISLA DE LA JUVENTUD</t>
  </si>
  <si>
    <t>LA HABANA</t>
  </si>
  <si>
    <t>LAS TUNAS</t>
  </si>
  <si>
    <t>MATANZAS</t>
  </si>
  <si>
    <t>PINAR DEL RIO</t>
  </si>
  <si>
    <t>SANCTI SPIRITUS</t>
  </si>
  <si>
    <t>SANTIAGO DE CUBA</t>
  </si>
  <si>
    <t>VILLA CLARA</t>
  </si>
  <si>
    <t>CURAÇAO</t>
  </si>
  <si>
    <t>DOMINICA</t>
  </si>
  <si>
    <t>ST. ANDREW</t>
  </si>
  <si>
    <t>ST. DAVID</t>
  </si>
  <si>
    <t>ST. JOSEPH</t>
  </si>
  <si>
    <t>ST. LUKE</t>
  </si>
  <si>
    <t>ST. MARK</t>
  </si>
  <si>
    <t>ST. PATRICK</t>
  </si>
  <si>
    <t>DOMINICAN REPUBLIC</t>
  </si>
  <si>
    <t>AZUA</t>
  </si>
  <si>
    <t>BAORUCO</t>
  </si>
  <si>
    <t>BARAHONA</t>
  </si>
  <si>
    <t>DAJABON</t>
  </si>
  <si>
    <t>DISTRITO NACIONAL</t>
  </si>
  <si>
    <t>DUARTE</t>
  </si>
  <si>
    <t>EL SEIBO</t>
  </si>
  <si>
    <t>ELIAS PINA</t>
  </si>
  <si>
    <t>ESPAILLAT</t>
  </si>
  <si>
    <t>HATO MAYOR</t>
  </si>
  <si>
    <t>INDEPENDENCIA</t>
  </si>
  <si>
    <t>LA ALTAGRACIA</t>
  </si>
  <si>
    <t>LA ROMANA</t>
  </si>
  <si>
    <t>LA VEGA</t>
  </si>
  <si>
    <t>MARIA TRINIDAD SANCHEZ</t>
  </si>
  <si>
    <t>MONSENOR NOUEL</t>
  </si>
  <si>
    <t>MONTE CRISTI</t>
  </si>
  <si>
    <t>MONTE PLATA</t>
  </si>
  <si>
    <t>PEDERNALES</t>
  </si>
  <si>
    <t>PERAVIA</t>
  </si>
  <si>
    <t>PUERTO PLATA</t>
  </si>
  <si>
    <t>SALCEDO</t>
  </si>
  <si>
    <t>SAMANA</t>
  </si>
  <si>
    <t>SAN CRISTOBAL</t>
  </si>
  <si>
    <t>SAN JOSE DE OCOA</t>
  </si>
  <si>
    <t>SAN PEDRO DE MACORIS</t>
  </si>
  <si>
    <t>SANCHEZ RAMIREZ</t>
  </si>
  <si>
    <t>SANTIAGO RODRIGUEZ</t>
  </si>
  <si>
    <t>SANTO DOMINGO</t>
  </si>
  <si>
    <t>VALVERDE</t>
  </si>
  <si>
    <t>ECUADOR</t>
  </si>
  <si>
    <t>AZUAY</t>
  </si>
  <si>
    <t>CANAR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</si>
  <si>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</si>
  <si>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</si>
  <si>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</si>
  <si>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</si>
  <si>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</si>
  <si>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</si>
  <si>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</si>
  <si>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</si>
  <si>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</si>
  <si>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</si>
  <si>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</si>
  <si>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</si>
  <si>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</si>
  <si>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</si>
  <si>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</si>
  <si>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</si>
  <si>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SUCUMBIOS</t>
  </si>
  <si>
    <t>TUNGURAHUA</t>
  </si>
  <si>
    <t>ZAMORA CHINCHIPE</t>
  </si>
  <si>
    <t>GRENADA</t>
  </si>
  <si>
    <t>CARRIACOU</t>
  </si>
  <si>
    <t>SAINT DAVID</t>
  </si>
  <si>
    <t>SAINT MARK</t>
  </si>
  <si>
    <t>SAINT PATRICK</t>
  </si>
  <si>
    <t>FRENCH GUIANA</t>
  </si>
  <si>
    <t>CAYENNE</t>
  </si>
  <si>
    <t>SAINT LORENT DU MARONI</t>
  </si>
  <si>
    <t>GUADELOUPE</t>
  </si>
  <si>
    <t>BASSE-TERRE</t>
  </si>
  <si>
    <t>POINT-A-PITRE</t>
  </si>
  <si>
    <t>GUATEMALA</t>
  </si>
  <si>
    <t>ALTA VERAPAZ</t>
  </si>
  <si>
    <t>BAJA VERAPAZ</t>
  </si>
  <si>
    <t>CHIMALTENANGO</t>
  </si>
  <si>
    <t>CHIQUIMULA</t>
  </si>
  <si>
    <t>EL PROGRESO</t>
  </si>
  <si>
    <t>ESCUINTLA</t>
  </si>
  <si>
    <t>HUEHUETENANGO</t>
  </si>
  <si>
    <t>IZABAL</t>
  </si>
  <si>
    <t>JALAPA</t>
  </si>
  <si>
    <t>JUTIAPA</t>
  </si>
  <si>
    <t>PETEN</t>
  </si>
  <si>
    <t>QUETZALTENANGO</t>
  </si>
  <si>
    <t>QUICHE</t>
  </si>
  <si>
    <t>RETALHULEU</t>
  </si>
  <si>
    <t>SACATEPEQUEZ</t>
  </si>
  <si>
    <t>SAN MARCOS</t>
  </si>
  <si>
    <t>SANTA ROSA</t>
  </si>
  <si>
    <t>SOLOLA</t>
  </si>
  <si>
    <t>SUCHITEPEQUEZ</t>
  </si>
  <si>
    <t>TOTONICAPAN</t>
  </si>
  <si>
    <t>ZACAPA</t>
  </si>
  <si>
    <t>GUYANA</t>
  </si>
  <si>
    <t>BARIMA/WAINI (REGION N°1)</t>
  </si>
  <si>
    <t>CUYUNI/MAZARUNI (REGION N°7)</t>
  </si>
  <si>
    <t>DEMERARA/MAHAICA (REGION N°4)</t>
  </si>
  <si>
    <t>EAST BERBICE/CORENTYNE (REGION N°6)</t>
  </si>
  <si>
    <t>ESSEQUIBO ISLANDS/WEST DEMERARA (REGION°3)</t>
  </si>
  <si>
    <t>MAHAICA BERBICE (REGION N°5)</t>
  </si>
  <si>
    <t>POMEROON/SUPENAAM (REGION N°2)</t>
  </si>
  <si>
    <t>POTARO/SIPARUNI (REGION N°8)</t>
  </si>
  <si>
    <t>UPPER DEMERARA/BERBICE (REGION N°10)</t>
  </si>
  <si>
    <t>UPPER TAKUTU/UPPER ESSEQUIBO (REGION N°9)</t>
  </si>
  <si>
    <t>HONDURAS</t>
  </si>
  <si>
    <t>ATLANTIDA</t>
  </si>
  <si>
    <t>CHOLUTECA</t>
  </si>
  <si>
    <t>COLON</t>
  </si>
  <si>
    <t>COMAYAGUA</t>
  </si>
  <si>
    <t>COPAN</t>
  </si>
  <si>
    <t>CORTES</t>
  </si>
  <si>
    <t>EL PARAISO</t>
  </si>
  <si>
    <t>FRANCISCO MORAZAN</t>
  </si>
  <si>
    <t>GRACIAS A DIOS</t>
  </si>
  <si>
    <t>INTIBUCA</t>
  </si>
  <si>
    <t>ISLAS DE LA BAHIA</t>
  </si>
  <si>
    <t>LEMPIRA</t>
  </si>
  <si>
    <t>OCOTEPEQUE</t>
  </si>
  <si>
    <t>OLANCHO</t>
  </si>
  <si>
    <t>SANTA BARBARA</t>
  </si>
  <si>
    <t>VALLE</t>
  </si>
  <si>
    <t>YORO</t>
  </si>
  <si>
    <t>HAITI</t>
  </si>
  <si>
    <t>ARTIBONITE</t>
  </si>
  <si>
    <t>GRAND ANSE</t>
  </si>
  <si>
    <t>NORD-EST</t>
  </si>
  <si>
    <t>NORD-OUEST</t>
  </si>
  <si>
    <t>JAMAICA</t>
  </si>
  <si>
    <t>CLARENDON</t>
  </si>
  <si>
    <t>HANOVER</t>
  </si>
  <si>
    <t>MANCHESTER</t>
  </si>
  <si>
    <t>PORTLAND</t>
  </si>
  <si>
    <t>SAINT ANDREW AND KINGSTON</t>
  </si>
  <si>
    <t>SAINT ANN</t>
  </si>
  <si>
    <t>SAINT CATHERINE</t>
  </si>
  <si>
    <t>SAINT ELIZABETH</t>
  </si>
  <si>
    <t>SAINT MARY</t>
  </si>
  <si>
    <t>TRELAWNY</t>
  </si>
  <si>
    <t>WESTMORELAND</t>
  </si>
  <si>
    <t>SAINT KITTS AND NEVIS</t>
  </si>
  <si>
    <t>CHRIST CHURCH NICHOLA TOWN</t>
  </si>
  <si>
    <t>SAINT ANNE SANDY POINT</t>
  </si>
  <si>
    <t>SAINT GEORGE BASSETERRE</t>
  </si>
  <si>
    <t>SAINT GEORGE GINGERLAND</t>
  </si>
  <si>
    <t>SAINT JAMES WINDWARD</t>
  </si>
  <si>
    <t>SAINT JOHN CAPISTERRE</t>
  </si>
  <si>
    <t>SAINT JOHN FIGTREE</t>
  </si>
  <si>
    <t>SAINT MARY CAYON</t>
  </si>
  <si>
    <t>SAINT PAUL CAPISTERRE</t>
  </si>
  <si>
    <t>SAINT PAUL CHARLESTOWN</t>
  </si>
  <si>
    <t>SAINT PETER BASSETERRE</t>
  </si>
  <si>
    <t>SAINT THOMAS LOWLAND</t>
  </si>
  <si>
    <t>SAINT THOMAS MIDDLE ISLAND</t>
  </si>
  <si>
    <t>TRINITY PALMETTO POINT</t>
  </si>
  <si>
    <t>CAYMAN ISLANDS</t>
  </si>
  <si>
    <t>BODDEN TOWN</t>
  </si>
  <si>
    <t>CAYMAN BRAC</t>
  </si>
  <si>
    <t>EAST END</t>
  </si>
  <si>
    <t>GEORGE TOWN</t>
  </si>
  <si>
    <t>LITTLE CAYMAN</t>
  </si>
  <si>
    <t>NORTH SIDE</t>
  </si>
  <si>
    <t>WEST BAY</t>
  </si>
  <si>
    <t>SAINT LUCIA</t>
  </si>
  <si>
    <t>AREA UNDER NATIONAL ADMINISTRATION</t>
  </si>
  <si>
    <t>REGION NUMBER 1</t>
  </si>
  <si>
    <t>REGION NUMBER 2</t>
  </si>
  <si>
    <t>REGION NUMBER 3</t>
  </si>
  <si>
    <t>REGION NUMBER 4</t>
  </si>
  <si>
    <t>REGION NUMBER 5</t>
  </si>
  <si>
    <t>REGION NUMBER 6</t>
  </si>
  <si>
    <t>REGION NUMBER 7</t>
  </si>
  <si>
    <t>REGION NUMBER 8</t>
  </si>
  <si>
    <t>SAINT MARTIN</t>
  </si>
  <si>
    <t>MARTINIQUE</t>
  </si>
  <si>
    <t>FORT-DE-FRANCE</t>
  </si>
  <si>
    <t>LE MARIN</t>
  </si>
  <si>
    <t>SAINT-PIERRE</t>
  </si>
  <si>
    <t>TRINITE</t>
  </si>
  <si>
    <t>MONTSERRAT</t>
  </si>
  <si>
    <t>SAINT ANTHONY</t>
  </si>
  <si>
    <t>MEXICO</t>
  </si>
  <si>
    <t>AGUASCALIENTES</t>
  </si>
  <si>
    <t>BAJA CALIFORNIA</t>
  </si>
  <si>
    <t>BAJA CALIFORNIA SUR</t>
  </si>
  <si>
    <t>CAMPECHE</t>
  </si>
  <si>
    <t>CHIAPAS</t>
  </si>
  <si>
    <t>CHIHUAHUA</t>
  </si>
  <si>
    <t>COAHUILA DE ZARAGOZA</t>
  </si>
  <si>
    <t>COLIMA</t>
  </si>
  <si>
    <t>DURANGO</t>
  </si>
  <si>
    <t>GUANAJUATO</t>
  </si>
  <si>
    <t>GUERRERO</t>
  </si>
  <si>
    <t>HIDALGO</t>
  </si>
  <si>
    <t>JALISCO</t>
  </si>
  <si>
    <t>MÉXICO</t>
  </si>
  <si>
    <t>MICHOACÁN DE OCAMPO</t>
  </si>
  <si>
    <t>MORELOS</t>
  </si>
  <si>
    <t>NAYARIT</t>
  </si>
  <si>
    <t>NUEVO LEÓN</t>
  </si>
  <si>
    <t>OAXACA</t>
  </si>
  <si>
    <t>PUEBLA</t>
  </si>
  <si>
    <t>QUERÉTARO ARTEAGA</t>
  </si>
  <si>
    <t>QUINTANA ROO</t>
  </si>
  <si>
    <t>SAN LUIS POTOSÍ</t>
  </si>
  <si>
    <t>SINALOA</t>
  </si>
  <si>
    <t>SONORA</t>
  </si>
  <si>
    <t>TABASCO</t>
  </si>
  <si>
    <t>TAMAULIPAS</t>
  </si>
  <si>
    <t>TLAXCALA</t>
  </si>
  <si>
    <t>VERACRUZ DE IGNACIO DE LA LLAVE</t>
  </si>
  <si>
    <t>YUCATÁN</t>
  </si>
  <si>
    <t>ZACATECAS</t>
  </si>
  <si>
    <t>NICARAGUA</t>
  </si>
  <si>
    <t>BOACO</t>
  </si>
  <si>
    <t>CARAZO</t>
  </si>
  <si>
    <t>CHINANDEGA</t>
  </si>
  <si>
    <t>CHONTALES</t>
  </si>
  <si>
    <t>ESTELI</t>
  </si>
  <si>
    <t>GRANADA</t>
  </si>
  <si>
    <t>JINOTEGA</t>
  </si>
  <si>
    <t>LEON</t>
  </si>
  <si>
    <t>MADRIZ</t>
  </si>
  <si>
    <t>MANAGUA</t>
  </si>
  <si>
    <t>MASAYA</t>
  </si>
  <si>
    <t>MATAGALPA</t>
  </si>
  <si>
    <t>NUEVA SEGOVIA</t>
  </si>
  <si>
    <t>REGION AUTONOMA DEL ATLANTICO NORTE</t>
  </si>
  <si>
    <t>REGION AUTONOMA DEL ATLANTICO SUR</t>
  </si>
  <si>
    <t>RIO SAN JUAN</t>
  </si>
  <si>
    <t>PANAMA</t>
  </si>
  <si>
    <t>BOCAS DEL TORO</t>
  </si>
  <si>
    <t>CHIRIQUI</t>
  </si>
  <si>
    <t>COCLE</t>
  </si>
  <si>
    <t>DARIEN</t>
  </si>
  <si>
    <t>EMBERA</t>
  </si>
  <si>
    <t>HERRERA</t>
  </si>
  <si>
    <t>KUNA YALA</t>
  </si>
  <si>
    <t>LOS SANTOS</t>
  </si>
  <si>
    <t>NGOBE-BUGLE</t>
  </si>
  <si>
    <t>VERAGUAS</t>
  </si>
  <si>
    <t>PERU</t>
  </si>
  <si>
    <t>ANCASH</t>
  </si>
  <si>
    <t>APURÍMAC</t>
  </si>
  <si>
    <t>AREQUIPA</t>
  </si>
  <si>
    <t>AYACUCHO</t>
  </si>
  <si>
    <t>CAJAMARCA</t>
  </si>
  <si>
    <t>CALLAO, PROVINCIA CONSTITUCIONAL DEL</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</si>
  <si>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</si>
  <si>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</si>
  <si>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</si>
  <si>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</si>
  <si>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</si>
  <si>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</si>
  <si>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</si>
  <si>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</si>
  <si>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</si>
  <si>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</si>
  <si>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</si>
  <si>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</si>
  <si>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</si>
  <si>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</si>
  <si>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</si>
  <si>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</si>
  <si>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</si>
  <si>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</si>
  <si>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PUERTO RICO</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</si>
  <si>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</si>
  <si>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</si>
  <si>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</si>
  <si>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</si>
  <si>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</si>
  <si>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</si>
  <si>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</si>
  <si>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</si>
  <si>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</si>
  <si>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</si>
  <si>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</si>
  <si>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</si>
  <si>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</si>
  <si>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</si>
  <si>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</si>
  <si>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</si>
  <si>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</si>
  <si>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</si>
  <si>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</si>
  <si>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</si>
  <si>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</si>
  <si>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</si>
  <si>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</si>
  <si>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</si>
  <si>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</si>
  <si>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</si>
  <si>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</si>
  <si>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</si>
  <si>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</si>
  <si>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</si>
  <si>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</si>
  <si>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</si>
  <si>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</si>
  <si>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</si>
  <si>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</si>
  <si>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</si>
  <si>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</si>
  <si>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</si>
  <si>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</si>
  <si>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</si>
  <si>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</si>
  <si>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</si>
  <si>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</si>
  <si>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</si>
  <si>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</si>
  <si>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</si>
  <si>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</si>
  <si>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</si>
  <si>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MAYAGUEZ</t>
  </si>
  <si>
    <t>MAYAGÜEZ</t>
  </si>
  <si>
    <t>MOCA</t>
  </si>
  <si>
    <t>MOROVIS</t>
  </si>
  <si>
    <t>NAGUABO</t>
  </si>
  <si>
    <t>NARANJITO</t>
  </si>
  <si>
    <t>OROCOVIS</t>
  </si>
  <si>
    <t>PATILLAS</t>
  </si>
  <si>
    <t>PEÑUELAS</t>
  </si>
  <si>
    <t>PONCE</t>
  </si>
  <si>
    <t>QUEBRADILLAS</t>
  </si>
  <si>
    <t>RINCÓN</t>
  </si>
  <si>
    <t>RÍO GRANDE</t>
  </si>
  <si>
    <t>SABANA GRANDE</t>
  </si>
  <si>
    <t>SALINAS</t>
  </si>
  <si>
    <t>SAN GERMÁN</t>
  </si>
  <si>
    <t>SAN LORENZO</t>
  </si>
  <si>
    <t>SAN SEBASTIÁN</t>
  </si>
  <si>
    <t>SANTA ISABEL</t>
  </si>
  <si>
    <t>TOA ALTA</t>
  </si>
  <si>
    <t>TOA BAJA</t>
  </si>
  <si>
    <t>TRUJILLO ALTO</t>
  </si>
  <si>
    <t>UTUADO</t>
  </si>
  <si>
    <t>VEGA ALTA</t>
  </si>
  <si>
    <t>VEGA BAJA</t>
  </si>
  <si>
    <t>VIEQUES</t>
  </si>
  <si>
    <t>VILLALBA</t>
  </si>
  <si>
    <t>YABUCOA</t>
  </si>
  <si>
    <t>YAUCO</t>
  </si>
  <si>
    <t>PARAGUAY</t>
  </si>
  <si>
    <t>ALTO PARAGUAY</t>
  </si>
  <si>
    <t>ALTO PARANA</t>
  </si>
  <si>
    <t>AMAMBAY</t>
  </si>
  <si>
    <t>ASUNCION</t>
  </si>
  <si>
    <t>BOQUERON</t>
  </si>
  <si>
    <t>CAAGUAZU</t>
  </si>
  <si>
    <t>CAAZAPA</t>
  </si>
  <si>
    <t>CANINDEYU</t>
  </si>
  <si>
    <t>CONCEPCION</t>
  </si>
  <si>
    <t>CORDILLERA</t>
  </si>
  <si>
    <t>GUAIRA</t>
  </si>
  <si>
    <t>ITAPUA</t>
  </si>
  <si>
    <t>NEEMBUCU</t>
  </si>
  <si>
    <t>PARAGUARI</t>
  </si>
  <si>
    <t>PRESIDENTE HAYES</t>
  </si>
  <si>
    <t>SAN PEDRO</t>
  </si>
  <si>
    <t>SURINAME</t>
  </si>
  <si>
    <t>BROKOPONDO</t>
  </si>
  <si>
    <t>COMMEWIJNE</t>
  </si>
  <si>
    <t>CORONIE</t>
  </si>
  <si>
    <t>MAROWIJNE</t>
  </si>
  <si>
    <t>NICKERIE</t>
  </si>
  <si>
    <t>PARAMARIBO</t>
  </si>
  <si>
    <t>SARAMACCA</t>
  </si>
  <si>
    <t>SIPALIWINI</t>
  </si>
  <si>
    <t>WANICA</t>
  </si>
  <si>
    <t>EL SALVADOR</t>
  </si>
  <si>
    <t>AHUACHAPAN</t>
  </si>
  <si>
    <t>CABANAS</t>
  </si>
  <si>
    <t>CHALATENANGO</t>
  </si>
  <si>
    <t>CUSCATLAN</t>
  </si>
  <si>
    <t>LA UNION</t>
  </si>
  <si>
    <t>MORAZAN</t>
  </si>
  <si>
    <t>SAN MIGUEL</t>
  </si>
  <si>
    <t>SAN VICENTE</t>
  </si>
  <si>
    <t>SANTA ANA</t>
  </si>
  <si>
    <t>SONSONATE</t>
  </si>
  <si>
    <t>USULUTAN</t>
  </si>
  <si>
    <t>SINT MAARTEN</t>
  </si>
  <si>
    <t>TURKS AND CAICOS ISLANDS</t>
  </si>
  <si>
    <t>EAST CAICOS</t>
  </si>
  <si>
    <t>GRAND TURK</t>
  </si>
  <si>
    <t>MIDDLE CAICOS</t>
  </si>
  <si>
    <t>NORTH CAICOS</t>
  </si>
  <si>
    <t>PROVIDENCIALES</t>
  </si>
  <si>
    <t>SOUTH CAICOS</t>
  </si>
  <si>
    <t>WEST CAICOS</t>
  </si>
  <si>
    <t>TRINIDAD AND TOBAGO</t>
  </si>
  <si>
    <t>ARIMA</t>
  </si>
  <si>
    <t>CHAGUANAS</t>
  </si>
  <si>
    <t>COUVA/TABAQUITE/TALPARO</t>
  </si>
  <si>
    <t>DIEGO MARTIN</t>
  </si>
  <si>
    <t>PENAL/DEBE</t>
  </si>
  <si>
    <t>POINT FORTIN</t>
  </si>
  <si>
    <t>PORT OF SPAIN</t>
  </si>
  <si>
    <t>PRINCES TOWN</t>
  </si>
  <si>
    <t>RIO CLARO/MAYARO</t>
  </si>
  <si>
    <t>SAN FERNANDO</t>
  </si>
  <si>
    <t>SAN JUAN/LAVENTILLE</t>
  </si>
  <si>
    <t>SANGRE GRANDE</t>
  </si>
  <si>
    <t>SIPARIA</t>
  </si>
  <si>
    <t>TOBAGO</t>
  </si>
  <si>
    <t>TUNAPUNA/PIARCO</t>
  </si>
  <si>
    <t>UNITED STATES OF AMERICA</t>
  </si>
  <si>
    <t>ALABAMA</t>
  </si>
  <si>
    <t>ALASKA</t>
  </si>
  <si>
    <t>ARIZONA</t>
  </si>
  <si>
    <t>ARKANSAS</t>
  </si>
  <si>
    <t>CALIFORNIA</t>
  </si>
  <si>
    <t>COLORADO</t>
  </si>
  <si>
    <t>CONNECTICUT</t>
  </si>
  <si>
    <t>DELAWARE</t>
  </si>
  <si>
    <t>DISTRICT OF COLUMBIA</t>
  </si>
  <si>
    <t>GEORGIA</t>
  </si>
  <si>
    <t>HAWAII</t>
  </si>
  <si>
    <t>IDAHO</t>
  </si>
  <si>
    <t>ILLINOIS</t>
  </si>
  <si>
    <t>INDIANA</t>
  </si>
  <si>
    <t>IOWA</t>
  </si>
  <si>
    <t>KANSAS</t>
  </si>
  <si>
    <t>KENTUCKY</t>
  </si>
  <si>
    <t>LOUISIANA</t>
  </si>
  <si>
    <t>MAINE</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</si>
  <si>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</si>
  <si>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</si>
  <si>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</si>
  <si>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</si>
  <si>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</si>
  <si>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</si>
  <si>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</si>
  <si>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</si>
  <si>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</si>
  <si>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</si>
  <si>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</si>
  <si>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</si>
  <si>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</si>
  <si>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</si>
  <si>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</si>
  <si>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</si>
  <si>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</si>
  <si>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</si>
  <si>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</si>
  <si>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</si>
  <si>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</si>
  <si>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</si>
  <si>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</si>
  <si>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</si>
  <si>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</si>
  <si>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</si>
  <si>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</si>
  <si>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</si>
  <si>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</si>
  <si>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</si>
  <si>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URUGUAY</t>
  </si>
  <si>
    <t>ARTIGAS</t>
  </si>
  <si>
    <t>CANELONES</t>
  </si>
  <si>
    <t>CERRO LARGO</t>
  </si>
  <si>
    <t>COLONIA</t>
  </si>
  <si>
    <t>DURAZNO</t>
  </si>
  <si>
    <t>FLORES</t>
  </si>
  <si>
    <t>LAVALLEJA</t>
  </si>
  <si>
    <t>MALDONADO</t>
  </si>
  <si>
    <t>MONTEVIDEO</t>
  </si>
  <si>
    <t>PAYSANDU</t>
  </si>
  <si>
    <t>RIVERA</t>
  </si>
  <si>
    <t>ROCHA</t>
  </si>
  <si>
    <t>SALTO</t>
  </si>
  <si>
    <t>SORIANO</t>
  </si>
  <si>
    <t>TACUAREMBO</t>
  </si>
  <si>
    <t>TREINTA Y TRES</t>
  </si>
  <si>
    <t>SAINT VINCENT AND THE GRENADINES</t>
  </si>
  <si>
    <t>CHARLOTTE</t>
  </si>
  <si>
    <t>GRENADINES</t>
  </si>
  <si>
    <t>VENEZUELA (BOLIVARIAN REPUBLIC OF)</t>
  </si>
  <si>
    <t>ANZOATEGUI</t>
  </si>
  <si>
    <t>APURE</t>
  </si>
  <si>
    <t>ARAGUA</t>
  </si>
  <si>
    <t>BARINAS</t>
  </si>
  <si>
    <t>CARABOBO</t>
  </si>
  <si>
    <t>COJEDES</t>
  </si>
  <si>
    <t>DELTA AMACURO</t>
  </si>
  <si>
    <t>FALCON</t>
  </si>
  <si>
    <t>GUARICO</t>
  </si>
  <si>
    <t>LARA</t>
  </si>
  <si>
    <t>MERIDA</t>
  </si>
  <si>
    <t>MIRANDA</t>
  </si>
  <si>
    <t>MONAGAS</t>
  </si>
  <si>
    <t>NUEVA ESPARTA</t>
  </si>
  <si>
    <t>PORTUGUESA</t>
  </si>
  <si>
    <t>TACHIRA</t>
  </si>
  <si>
    <t>TRUJILLO</t>
  </si>
  <si>
    <t>VARGAS</t>
  </si>
  <si>
    <t>YARACUY</t>
  </si>
  <si>
    <t>ZULIA</t>
  </si>
  <si>
    <t>BRITISH VIRGIN ISLANDS</t>
  </si>
  <si>
    <t>ANAGODA</t>
  </si>
  <si>
    <t>JOST VAN DYKE</t>
  </si>
  <si>
    <t>LITTLE SISTERS</t>
  </si>
  <si>
    <t>TORTOLA</t>
  </si>
  <si>
    <t>VIRGIN GORDA</t>
  </si>
  <si>
    <t>UNITED STATES VIRGIN ISLANDS</t>
  </si>
  <si>
    <t>ST. CROIX</t>
  </si>
  <si>
    <t>ST. THOMAS</t>
  </si>
  <si>
    <t>UNITED ARAB EMIRATES</t>
  </si>
  <si>
    <t>ABU DHABI</t>
  </si>
  <si>
    <t>EMRO</t>
  </si>
  <si>
    <t>AJMAN</t>
  </si>
  <si>
    <t>DUBAI</t>
  </si>
  <si>
    <t>FUJAIRAH</t>
  </si>
  <si>
    <t>RAK</t>
  </si>
  <si>
    <t>SHARJAH</t>
  </si>
  <si>
    <t>UAQ</t>
  </si>
  <si>
    <t>AFGHANISTAN</t>
  </si>
  <si>
    <t>BADAKHSHAN</t>
  </si>
  <si>
    <t>BADGHIS</t>
  </si>
  <si>
    <t>BAGHLAN</t>
  </si>
  <si>
    <t>BALKH</t>
  </si>
  <si>
    <t>BAMYAN</t>
  </si>
  <si>
    <t>DAYKUNDI</t>
  </si>
  <si>
    <t>FARAH</t>
  </si>
  <si>
    <t>FARYAB</t>
  </si>
  <si>
    <t>GHAZNI</t>
  </si>
  <si>
    <t>GHOR</t>
  </si>
  <si>
    <t>HILMAND</t>
  </si>
  <si>
    <t>HIRAT</t>
  </si>
  <si>
    <t>JAWZJAN</t>
  </si>
  <si>
    <t>KABUL</t>
  </si>
  <si>
    <t>KANDAHAR</t>
  </si>
  <si>
    <t>KAPISA</t>
  </si>
  <si>
    <t>KHOST</t>
  </si>
  <si>
    <t>KUNAR</t>
  </si>
  <si>
    <t>KUNDUZ</t>
  </si>
  <si>
    <t>LAGHMAN</t>
  </si>
  <si>
    <t>LOGAR</t>
  </si>
  <si>
    <t>NANGARHAR</t>
  </si>
  <si>
    <t>NIMROZ</t>
  </si>
  <si>
    <t>NURISTAN</t>
  </si>
  <si>
    <t>PAKTIKA</t>
  </si>
  <si>
    <t>PAKTYA</t>
  </si>
  <si>
    <t>PANJSHER</t>
  </si>
  <si>
    <t>PARWAN</t>
  </si>
  <si>
    <t>SAMANGAN</t>
  </si>
  <si>
    <t>SAR-E-PUL</t>
  </si>
  <si>
    <t>TAKHAR</t>
  </si>
  <si>
    <t>URUZGAN</t>
  </si>
  <si>
    <t>WARDAK</t>
  </si>
  <si>
    <t>ZABUL</t>
  </si>
  <si>
    <t>BAHRAIN</t>
  </si>
  <si>
    <t>CAPITAL</t>
  </si>
  <si>
    <t>MUHARRAQ</t>
  </si>
  <si>
    <t>DJIBOUTI</t>
  </si>
  <si>
    <t>ALI-SABIEH</t>
  </si>
  <si>
    <t>ARTA</t>
  </si>
  <si>
    <t>DIKHIL</t>
  </si>
  <si>
    <t>OBOCK</t>
  </si>
  <si>
    <t>TADJOURAH</t>
  </si>
  <si>
    <t>EGYPT</t>
  </si>
  <si>
    <t>ALEXANDRIA</t>
  </si>
  <si>
    <t>ASSIUT</t>
  </si>
  <si>
    <t>ASWAN</t>
  </si>
  <si>
    <t>BEHEIRA</t>
  </si>
  <si>
    <t>BENI SUEF</t>
  </si>
  <si>
    <t>CAIRO</t>
  </si>
  <si>
    <t>DAKAHLIA</t>
  </si>
  <si>
    <t>DAMIETTA</t>
  </si>
  <si>
    <t>FAYOUM</t>
  </si>
  <si>
    <t>GHARBIA</t>
  </si>
  <si>
    <t>GIZA</t>
  </si>
  <si>
    <t>ISMAILIA</t>
  </si>
  <si>
    <t>KAFR EL SHEIKH</t>
  </si>
  <si>
    <t>KALIOUBIA</t>
  </si>
  <si>
    <t>LUXOR</t>
  </si>
  <si>
    <t>MATROUH</t>
  </si>
  <si>
    <t>MENIA</t>
  </si>
  <si>
    <t>MENOUFIA</t>
  </si>
  <si>
    <t>N. SINAI</t>
  </si>
  <si>
    <t>NEW VALLEY</t>
  </si>
  <si>
    <t>PORT SAID</t>
  </si>
  <si>
    <t>QENA</t>
  </si>
  <si>
    <t>RED SEA</t>
  </si>
  <si>
    <t>S. SINAI</t>
  </si>
  <si>
    <t>SHARKIA</t>
  </si>
  <si>
    <t>SOHAG</t>
  </si>
  <si>
    <t>SUEZ</t>
  </si>
  <si>
    <t>IRAQ</t>
  </si>
  <si>
    <t>ANBAR</t>
  </si>
  <si>
    <t>BABYLON</t>
  </si>
  <si>
    <t>BAGHDAD-KARKH</t>
  </si>
  <si>
    <t>BAGHDAD-RESAFA</t>
  </si>
  <si>
    <t>BASRAH</t>
  </si>
  <si>
    <t>DAHUK</t>
  </si>
  <si>
    <t>DIWANIYA</t>
  </si>
  <si>
    <t>DIYALA</t>
  </si>
  <si>
    <t>ERBIL</t>
  </si>
  <si>
    <t>KERBALA</t>
  </si>
  <si>
    <t>KIRKUK</t>
  </si>
  <si>
    <t>MISSAN</t>
  </si>
  <si>
    <t>MUTHANNA</t>
  </si>
  <si>
    <t>NAJAF</t>
  </si>
  <si>
    <t>NINEWA</t>
  </si>
  <si>
    <t>SALAH AL-DIN</t>
  </si>
  <si>
    <t>SULAYMANIYAH</t>
  </si>
  <si>
    <t>THI-QAR</t>
  </si>
  <si>
    <t>WASSIT</t>
  </si>
  <si>
    <t>IRAN (ISLAMIC REPUBLIC OF)</t>
  </si>
  <si>
    <t>ALBORZ</t>
  </si>
  <si>
    <t>ARDEBIL</t>
  </si>
  <si>
    <t>BOUSHEHR</t>
  </si>
  <si>
    <t>CH &amp; B</t>
  </si>
  <si>
    <t>E.AZARBAIJAN</t>
  </si>
  <si>
    <t>ESFAHAN</t>
  </si>
  <si>
    <t>FARS</t>
  </si>
  <si>
    <t>GHAZVIN</t>
  </si>
  <si>
    <t>GHOM</t>
  </si>
  <si>
    <t>GILAN</t>
  </si>
  <si>
    <t>GOLESTAN</t>
  </si>
  <si>
    <t>HAMEDAN</t>
  </si>
  <si>
    <t>HORMOZGAN</t>
  </si>
  <si>
    <t>ILAM</t>
  </si>
  <si>
    <t>K &amp; B</t>
  </si>
  <si>
    <t>KERMAN</t>
  </si>
  <si>
    <t>KERMANSHAH</t>
  </si>
  <si>
    <t>KHORASAN RAZAVI</t>
  </si>
  <si>
    <t>KHOUZESTAN</t>
  </si>
  <si>
    <t>KORDESTAN</t>
  </si>
  <si>
    <t>LORESTAN</t>
  </si>
  <si>
    <t>MARKAZI</t>
  </si>
  <si>
    <t>MAZANDARAN</t>
  </si>
  <si>
    <t>NORTHERN KHORASAN</t>
  </si>
  <si>
    <t>S &amp; B</t>
  </si>
  <si>
    <t>SEMNAN</t>
  </si>
  <si>
    <t>SOUTHERN KHORASAN</t>
  </si>
  <si>
    <t>TEHRAN</t>
  </si>
  <si>
    <t>W.AZARBAIJAN</t>
  </si>
  <si>
    <t>YAZD</t>
  </si>
  <si>
    <t>ZANJAN</t>
  </si>
  <si>
    <t>JORDAN</t>
  </si>
  <si>
    <t>AJLOON</t>
  </si>
  <si>
    <t>AMMAN</t>
  </si>
  <si>
    <t>AQABA</t>
  </si>
  <si>
    <t>BALKA</t>
  </si>
  <si>
    <t>IRBID</t>
  </si>
  <si>
    <t>JARASH</t>
  </si>
  <si>
    <t>KARAK</t>
  </si>
  <si>
    <t>MA'AN</t>
  </si>
  <si>
    <t>MADABA</t>
  </si>
  <si>
    <t>MAFRAK</t>
  </si>
  <si>
    <t>TAFILEH</t>
  </si>
  <si>
    <t>ZARKA</t>
  </si>
  <si>
    <t>KUWAIT</t>
  </si>
  <si>
    <t>AHMADI</t>
  </si>
  <si>
    <t>FARWANYIA</t>
  </si>
  <si>
    <t>HAWALLI</t>
  </si>
  <si>
    <t>JAHRA</t>
  </si>
  <si>
    <t>MOBARAK ALKABEER</t>
  </si>
  <si>
    <t>LEBANON</t>
  </si>
  <si>
    <t>AKKAR</t>
  </si>
  <si>
    <t>BAALBECK HERMEL</t>
  </si>
  <si>
    <t>BEIRUT</t>
  </si>
  <si>
    <t>BEKKA</t>
  </si>
  <si>
    <t>MONT LIBAN</t>
  </si>
  <si>
    <t>NABATIYE</t>
  </si>
  <si>
    <t>LIBYA</t>
  </si>
  <si>
    <t>AL JABAL AL AKHDAR</t>
  </si>
  <si>
    <t>AL WASTA</t>
  </si>
  <si>
    <t>AL ZAWIYAH</t>
  </si>
  <si>
    <t>BENGHAZI</t>
  </si>
  <si>
    <t>JABAL NAFOSA</t>
  </si>
  <si>
    <t>SABHA</t>
  </si>
  <si>
    <t>TARABULUS</t>
  </si>
  <si>
    <t>MOROCCO</t>
  </si>
  <si>
    <t>B. MELLAL-KHENIFRA</t>
  </si>
  <si>
    <t>DAKHLA-OU. EDDAHAB</t>
  </si>
  <si>
    <t>DRAA-TAFILALET</t>
  </si>
  <si>
    <t>FES-MEKNES</t>
  </si>
  <si>
    <t>G. CASA. SETTAT</t>
  </si>
  <si>
    <t>GUELMIM-OUED NOUN</t>
  </si>
  <si>
    <t>LAAYOUNE-S. HAMRA</t>
  </si>
  <si>
    <t>MARRAKECH-SAFI</t>
  </si>
  <si>
    <t>ORIENTAL</t>
  </si>
  <si>
    <t>RABAT-SALE-KENITRA</t>
  </si>
  <si>
    <t>SOUSS-MASSA</t>
  </si>
  <si>
    <t>TANGER-TETOUAN-HOC</t>
  </si>
  <si>
    <t>OMAN</t>
  </si>
  <si>
    <t>ALBURAYMI</t>
  </si>
  <si>
    <t>ALWOUSTA</t>
  </si>
  <si>
    <t>DAKHLIYAH</t>
  </si>
  <si>
    <t>DHAHIRAH</t>
  </si>
  <si>
    <t>DHOFAR</t>
  </si>
  <si>
    <t>MUSANDAM</t>
  </si>
  <si>
    <t>MUSCAT</t>
  </si>
  <si>
    <t>NORTH BATINAH</t>
  </si>
  <si>
    <t>NORTH SHARQIYAH</t>
  </si>
  <si>
    <t>SOUTH BATINAH</t>
  </si>
  <si>
    <t>SOUTH SHARQIYAH</t>
  </si>
  <si>
    <t>PAKISTAN</t>
  </si>
  <si>
    <t>AJK</t>
  </si>
  <si>
    <t>BALOCHISTAN</t>
  </si>
  <si>
    <t>GILGIT BALTISTAN</t>
  </si>
  <si>
    <t>ISLAMABAD</t>
  </si>
  <si>
    <t>KHYBER PAKHTOON</t>
  </si>
  <si>
    <t>KPTD</t>
  </si>
  <si>
    <t>PUNJAB</t>
  </si>
  <si>
    <t>SINDH</t>
  </si>
  <si>
    <t>OCCUPIED PALESTINIAN TERRITORY, INCLUDING EAST JERUSALEM</t>
  </si>
  <si>
    <t>GAZA STRIP</t>
  </si>
  <si>
    <t>WEST BANK</t>
  </si>
  <si>
    <t>QATAR</t>
  </si>
  <si>
    <t>ALDAYEEN</t>
  </si>
  <si>
    <t>ALKHOR_ALTAKHI</t>
  </si>
  <si>
    <t>ALRAYYAN</t>
  </si>
  <si>
    <t>ALSHAMAL</t>
  </si>
  <si>
    <t>ALSHEEHANIYA</t>
  </si>
  <si>
    <t>ALWAKRA</t>
  </si>
  <si>
    <t>DOHA</t>
  </si>
  <si>
    <t>UMM_SLAL</t>
  </si>
  <si>
    <t>SAUDI ARABIA</t>
  </si>
  <si>
    <t>ASR</t>
  </si>
  <si>
    <t>BAH</t>
  </si>
  <si>
    <t>BSH</t>
  </si>
  <si>
    <t>GUF</t>
  </si>
  <si>
    <t>HAL</t>
  </si>
  <si>
    <t>HAS</t>
  </si>
  <si>
    <t>HFB</t>
  </si>
  <si>
    <t>JED</t>
  </si>
  <si>
    <t>JIZ</t>
  </si>
  <si>
    <t>JOF</t>
  </si>
  <si>
    <t>MAK</t>
  </si>
  <si>
    <t>MED</t>
  </si>
  <si>
    <t>NAJ</t>
  </si>
  <si>
    <t>NRT</t>
  </si>
  <si>
    <t>QAS</t>
  </si>
  <si>
    <t>QUR</t>
  </si>
  <si>
    <t>RYD</t>
  </si>
  <si>
    <t>TAB</t>
  </si>
  <si>
    <t>TAF</t>
  </si>
  <si>
    <t>SUDAN</t>
  </si>
  <si>
    <t>BLUE NILE</t>
  </si>
  <si>
    <t>CENTRAL DARFUR</t>
  </si>
  <si>
    <t>EAST DARFUR</t>
  </si>
  <si>
    <t>GEDARIF</t>
  </si>
  <si>
    <t>GEZIRA</t>
  </si>
  <si>
    <t>KASSALA</t>
  </si>
  <si>
    <t>KHARTOUM</t>
  </si>
  <si>
    <t>NORTH DARFUR</t>
  </si>
  <si>
    <t>NORTH KORDOFAN</t>
  </si>
  <si>
    <t>RIVER NILE</t>
  </si>
  <si>
    <t>SENNAR</t>
  </si>
  <si>
    <t>SOUTH DARFUR</t>
  </si>
  <si>
    <t>SOUTH KORDOFAN</t>
  </si>
  <si>
    <t>WEST DARFUR</t>
  </si>
  <si>
    <t>WEST KORDOFAN</t>
  </si>
  <si>
    <t>WHITE NILE</t>
  </si>
  <si>
    <t>SOMALIA</t>
  </si>
  <si>
    <t>AWDAL</t>
  </si>
  <si>
    <t>BAKOL</t>
  </si>
  <si>
    <t>BANADIR</t>
  </si>
  <si>
    <t>BARI</t>
  </si>
  <si>
    <t>BAY</t>
  </si>
  <si>
    <t>GALBEED</t>
  </si>
  <si>
    <t>GALGADUD</t>
  </si>
  <si>
    <t>GEDO</t>
  </si>
  <si>
    <t>HIRAN</t>
  </si>
  <si>
    <t>KARKAR</t>
  </si>
  <si>
    <t>LOWER JUBA</t>
  </si>
  <si>
    <t>LOWER SHABELLE</t>
  </si>
  <si>
    <t>MIDDLE JUBA</t>
  </si>
  <si>
    <t>MIDDLE SHABELLE</t>
  </si>
  <si>
    <t>MUDUG GM</t>
  </si>
  <si>
    <t>MUDUG PL</t>
  </si>
  <si>
    <t>NUGAL</t>
  </si>
  <si>
    <t>SAHIL</t>
  </si>
  <si>
    <t>SANAG</t>
  </si>
  <si>
    <t>SOOL</t>
  </si>
  <si>
    <t>TOGDHER</t>
  </si>
  <si>
    <t>SYRIAN ARAB REPUBLIC</t>
  </si>
  <si>
    <t>ALEPPO</t>
  </si>
  <si>
    <t>DAMASCUS</t>
  </si>
  <si>
    <t>DARA</t>
  </si>
  <si>
    <t>DEIR_AL_ZOUR</t>
  </si>
  <si>
    <t>EDLEB</t>
  </si>
  <si>
    <t>HAMA</t>
  </si>
  <si>
    <t>HASAKEH</t>
  </si>
  <si>
    <t>HOMS</t>
  </si>
  <si>
    <t>LATTAKIA</t>
  </si>
  <si>
    <t>QUNEITERA</t>
  </si>
  <si>
    <t>RAQUA</t>
  </si>
  <si>
    <t>RURAL_DAMASCUS</t>
  </si>
  <si>
    <t>SWIEDA</t>
  </si>
  <si>
    <t>TARTOUS</t>
  </si>
  <si>
    <t>TUNISIA</t>
  </si>
  <si>
    <t>ARIANA</t>
  </si>
  <si>
    <t>BEJA</t>
  </si>
  <si>
    <t>BEN-AROUS</t>
  </si>
  <si>
    <t>BIZERTE</t>
  </si>
  <si>
    <t>GABES</t>
  </si>
  <si>
    <t>GAFSA</t>
  </si>
  <si>
    <t>JENDOUBA</t>
  </si>
  <si>
    <t>KAIROUAN</t>
  </si>
  <si>
    <t>KASSERINE</t>
  </si>
  <si>
    <t>KEBILI</t>
  </si>
  <si>
    <t>KEF</t>
  </si>
  <si>
    <t>MAHDIA</t>
  </si>
  <si>
    <t>MANOUBA</t>
  </si>
  <si>
    <t>MEDENINE</t>
  </si>
  <si>
    <t>MONASTIR</t>
  </si>
  <si>
    <t>NABEUL</t>
  </si>
  <si>
    <t>SFAX</t>
  </si>
  <si>
    <t>SIDI-BOUZID</t>
  </si>
  <si>
    <t>SILIANA</t>
  </si>
  <si>
    <t>SOUSSE</t>
  </si>
  <si>
    <t>TATAOUINE</t>
  </si>
  <si>
    <t>TOZEUR</t>
  </si>
  <si>
    <t>TUNIS</t>
  </si>
  <si>
    <t>ZAGHOUAN</t>
  </si>
  <si>
    <t>YEMEN</t>
  </si>
  <si>
    <t>ABYAN</t>
  </si>
  <si>
    <t>ADEN</t>
  </si>
  <si>
    <t>ALBAIDAH</t>
  </si>
  <si>
    <t>ALDHALE</t>
  </si>
  <si>
    <t>ALHUDAIDAH</t>
  </si>
  <si>
    <t>ALJAWF</t>
  </si>
  <si>
    <t>ALMAHARA</t>
  </si>
  <si>
    <t>ALMAHAWEET</t>
  </si>
  <si>
    <t>AMRAN</t>
  </si>
  <si>
    <t>DHAMAR</t>
  </si>
  <si>
    <t>HADRAMOAT ALMUKLLAA</t>
  </si>
  <si>
    <t>HADRAMOAT SAYEUN</t>
  </si>
  <si>
    <t>HAJJAH</t>
  </si>
  <si>
    <t>IBB</t>
  </si>
  <si>
    <t>LAHAJ</t>
  </si>
  <si>
    <t>MARIB</t>
  </si>
  <si>
    <t>RIMAH</t>
  </si>
  <si>
    <t>SAADAH</t>
  </si>
  <si>
    <t>SANAA</t>
  </si>
  <si>
    <t>SANAA CITY</t>
  </si>
  <si>
    <t>SHABWAH</t>
  </si>
  <si>
    <t>SOUQATRA</t>
  </si>
  <si>
    <t>TAIZ</t>
  </si>
  <si>
    <t>ANDORRA</t>
  </si>
  <si>
    <t>ANDORRA LA VELLA</t>
  </si>
  <si>
    <t>EURO</t>
  </si>
  <si>
    <t>CANILLO</t>
  </si>
  <si>
    <t>ENCAMP</t>
  </si>
  <si>
    <t>ESCALDES-ENGORDANY</t>
  </si>
  <si>
    <t>LA MASSANA</t>
  </si>
  <si>
    <t>ORDINO</t>
  </si>
  <si>
    <t>SANT JULIÀ DE LÒRIA</t>
  </si>
  <si>
    <t>ALBANIA</t>
  </si>
  <si>
    <t>BERAT</t>
  </si>
  <si>
    <t>BULQIZE</t>
  </si>
  <si>
    <t>DELVINE</t>
  </si>
  <si>
    <t>DEVOLL</t>
  </si>
  <si>
    <t>DIBER</t>
  </si>
  <si>
    <t>DURRES</t>
  </si>
  <si>
    <t>ELBASAN</t>
  </si>
  <si>
    <t>FIER</t>
  </si>
  <si>
    <t>GJIROKASTER</t>
  </si>
  <si>
    <t>GRAMSH</t>
  </si>
  <si>
    <t>KAVAJE</t>
  </si>
  <si>
    <t>KOLONJES</t>
  </si>
  <si>
    <t>KORCE</t>
  </si>
  <si>
    <t>KRUJE</t>
  </si>
  <si>
    <t>KUCOVE</t>
  </si>
  <si>
    <t>KUKES</t>
  </si>
  <si>
    <t>KURBIN</t>
  </si>
  <si>
    <t>LEZHE</t>
  </si>
  <si>
    <t>LIBRAZHD</t>
  </si>
  <si>
    <t>LUSHNJE</t>
  </si>
  <si>
    <t>MALESI E MADHE</t>
  </si>
  <si>
    <t>MALLAKASTER</t>
  </si>
  <si>
    <t>MAT</t>
  </si>
  <si>
    <t>MIRDITE</t>
  </si>
  <si>
    <t>PEQIN</t>
  </si>
  <si>
    <t>PERMET</t>
  </si>
  <si>
    <t>POGRADEC</t>
  </si>
  <si>
    <t>PUKE</t>
  </si>
  <si>
    <t>SARANDE</t>
  </si>
  <si>
    <t>SHKODER</t>
  </si>
  <si>
    <t>SKRAPAR</t>
  </si>
  <si>
    <t>TEPELENE</t>
  </si>
  <si>
    <t>TIRANE</t>
  </si>
  <si>
    <t>TROPOJE</t>
  </si>
  <si>
    <t>VLORE</t>
  </si>
  <si>
    <t>ARMENIA</t>
  </si>
  <si>
    <t>ARAGATSOTN</t>
  </si>
  <si>
    <t>ARARAT</t>
  </si>
  <si>
    <t>ARMAVIR</t>
  </si>
  <si>
    <t>GERGHARKUNIK</t>
  </si>
  <si>
    <t>KOTAYK</t>
  </si>
  <si>
    <t>LORI</t>
  </si>
  <si>
    <t>SHIRAK</t>
  </si>
  <si>
    <t>SYUNIK</t>
  </si>
  <si>
    <t>TAVUSH</t>
  </si>
  <si>
    <t>VAYOTS DZOR</t>
  </si>
  <si>
    <t>YEREVAN</t>
  </si>
  <si>
    <t>AUSTRIA</t>
  </si>
  <si>
    <t>BURGENLAND</t>
  </si>
  <si>
    <t>KAERNTEN</t>
  </si>
  <si>
    <t>NIEDEROESTERREICH</t>
  </si>
  <si>
    <t>OBEROESTERREICH</t>
  </si>
  <si>
    <t>SALZBURG</t>
  </si>
  <si>
    <t>STEIERMARK</t>
  </si>
  <si>
    <t>TIROL</t>
  </si>
  <si>
    <t>VORARLBERG</t>
  </si>
  <si>
    <t>WIEN</t>
  </si>
  <si>
    <t>AZERBAIJAN</t>
  </si>
  <si>
    <t>ABSHERON</t>
  </si>
  <si>
    <t>ARAN</t>
  </si>
  <si>
    <t>DAGLIG-SHIRVAN</t>
  </si>
  <si>
    <t>GANJA-QAZAKH</t>
  </si>
  <si>
    <t>KALBAJAR-LACHIN</t>
  </si>
  <si>
    <t>LANKARAN</t>
  </si>
  <si>
    <t>NAKHCHIVAN</t>
  </si>
  <si>
    <t>QUBA-KHACHMAZ</t>
  </si>
  <si>
    <t>SHAKI-ZAQATALA</t>
  </si>
  <si>
    <t>YUKHARI-KARABAKH</t>
  </si>
  <si>
    <t>BOSNIA AND HERZEGOVINA</t>
  </si>
  <si>
    <t>BRČKO</t>
  </si>
  <si>
    <t>FEDERACIJA BOSNE I HERCEGOVINE</t>
  </si>
  <si>
    <t>REPUPLIKA SRPSKA</t>
  </si>
  <si>
    <t>BELGIUM</t>
  </si>
  <si>
    <t>BRUSSELS CAPITAL REGION</t>
  </si>
  <si>
    <t>FLEMISH REGION</t>
  </si>
  <si>
    <t>WALLOON REGION</t>
  </si>
  <si>
    <t>BULGARIA</t>
  </si>
  <si>
    <t>BLAGOEVGRAD</t>
  </si>
  <si>
    <t>BURGAS</t>
  </si>
  <si>
    <t>DOBRICH</t>
  </si>
  <si>
    <t>GABROVO</t>
  </si>
  <si>
    <t>HASKOVO</t>
  </si>
  <si>
    <t>JAMBOL</t>
  </si>
  <si>
    <t>KARDZHALI</t>
  </si>
  <si>
    <t>KUSTENDIL</t>
  </si>
  <si>
    <t>LOVECH</t>
  </si>
  <si>
    <t>PAZARDZHIK</t>
  </si>
  <si>
    <t>PERNIK</t>
  </si>
  <si>
    <t>PLEVEN</t>
  </si>
  <si>
    <t>PLOVDIV</t>
  </si>
  <si>
    <t>RAZGRAD</t>
  </si>
  <si>
    <t>RUSE</t>
  </si>
  <si>
    <t>SHUMEN</t>
  </si>
  <si>
    <t>SILISTRA</t>
  </si>
  <si>
    <t>SLIVEN</t>
  </si>
  <si>
    <t>SMOLJAN</t>
  </si>
  <si>
    <t>SOFIA-CITY</t>
  </si>
  <si>
    <t>STARA ZAGORA</t>
  </si>
  <si>
    <t>TARGOVISHTE</t>
  </si>
  <si>
    <t>VARNA</t>
  </si>
  <si>
    <t>VELIKO TARNOVO</t>
  </si>
  <si>
    <t>VIDIN</t>
  </si>
  <si>
    <t>VRATCA</t>
  </si>
  <si>
    <t>BELARUS</t>
  </si>
  <si>
    <t>BREST</t>
  </si>
  <si>
    <t>HOMYEL'</t>
  </si>
  <si>
    <t>HRODNA</t>
  </si>
  <si>
    <t>MAHILYOW</t>
  </si>
  <si>
    <t>MINSK</t>
  </si>
  <si>
    <t>MINSK CITY</t>
  </si>
  <si>
    <t>VITSYEBSK</t>
  </si>
  <si>
    <t>SWITZERLAND</t>
  </si>
  <si>
    <t>AARGAU</t>
  </si>
  <si>
    <t>APPENZELL AUSSERRHODEN</t>
  </si>
  <si>
    <t>APPENZELL INNERRHODEN</t>
  </si>
  <si>
    <t>BASEL-LANDSCHAFT</t>
  </si>
  <si>
    <t>BASEL-STADT</t>
  </si>
  <si>
    <t>BERN</t>
  </si>
  <si>
    <t>FRIBOURG</t>
  </si>
  <si>
    <t>GENÈVE</t>
  </si>
  <si>
    <t>GLARUS</t>
  </si>
  <si>
    <t>GRAUBÜNDEN</t>
  </si>
  <si>
    <t>JURA</t>
  </si>
  <si>
    <t>LUCERNE</t>
  </si>
  <si>
    <t>NEUCHÂTEL</t>
  </si>
  <si>
    <t>NIDWALDEN</t>
  </si>
  <si>
    <t>OBWALDEN</t>
  </si>
  <si>
    <t>SANKT GALLEN</t>
  </si>
  <si>
    <t>SCHAFFHAUSEN</t>
  </si>
  <si>
    <t>SCHWYZ</t>
  </si>
  <si>
    <t>SOLOTHURN</t>
  </si>
  <si>
    <t>THURGAU</t>
  </si>
  <si>
    <t>TICINO</t>
  </si>
  <si>
    <t>URI</t>
  </si>
  <si>
    <t>VALAIS</t>
  </si>
  <si>
    <t>VAUD</t>
  </si>
  <si>
    <t>ZUG</t>
  </si>
  <si>
    <t>ZÜRICH</t>
  </si>
  <si>
    <t>CYPRUS</t>
  </si>
  <si>
    <t>AMMOCHOSTOS</t>
  </si>
  <si>
    <t>KERYNEIA</t>
  </si>
  <si>
    <t>LARNAKA</t>
  </si>
  <si>
    <t>LEFKOSIA</t>
  </si>
  <si>
    <t>LEMESOS</t>
  </si>
  <si>
    <t>PAFOS</t>
  </si>
  <si>
    <t>CZECHIA</t>
  </si>
  <si>
    <t>JIHOČESKÝ</t>
  </si>
  <si>
    <t>JIHOMORAVSKÝ</t>
  </si>
  <si>
    <t>KARLOVARSKÝ</t>
  </si>
  <si>
    <t>KRAJ VYSOČINA</t>
  </si>
  <si>
    <t>KRÁLOVÉHRADECKÝ</t>
  </si>
  <si>
    <t>LIBERECKÝ</t>
  </si>
  <si>
    <t>MORAVSKOSLEZSKÝ</t>
  </si>
  <si>
    <t>OLOMOUCKÝ</t>
  </si>
  <si>
    <t>PARDUBICKÝ</t>
  </si>
  <si>
    <t>PLZEŇSKÝ</t>
  </si>
  <si>
    <t>PRAGUE</t>
  </si>
  <si>
    <t>STŘEDOČESKÝ</t>
  </si>
  <si>
    <t>ÚSTECKÝ</t>
  </si>
  <si>
    <t>ZLÍNSKÝ</t>
  </si>
  <si>
    <t>GERMANY</t>
  </si>
  <si>
    <t>BADEN-WUERTTEMBERG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</si>
  <si>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</si>
  <si>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</si>
  <si>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</si>
  <si>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</si>
  <si>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</si>
  <si>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</si>
  <si>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</si>
  <si>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</si>
  <si>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</si>
  <si>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</si>
  <si>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</si>
  <si>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</si>
  <si>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</si>
  <si>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</si>
  <si>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THUERINGEN</t>
  </si>
  <si>
    <t>DENMARK</t>
  </si>
  <si>
    <t>HOVEDSTADEN</t>
  </si>
  <si>
    <t>MIDTJYLLAND</t>
  </si>
  <si>
    <t>NORDJYLLAND</t>
  </si>
  <si>
    <t>SJÆLLAND</t>
  </si>
  <si>
    <t>SYDDANMARK</t>
  </si>
  <si>
    <t>ESTONIA</t>
  </si>
  <si>
    <t>HARJU MAAKOND</t>
  </si>
  <si>
    <t>HIIU MAAKOND</t>
  </si>
  <si>
    <t>IDA-VIRU MAAKOND</t>
  </si>
  <si>
    <t>JÄRVA MAAKOND</t>
  </si>
  <si>
    <t>JÕGEVA MAAKOND</t>
  </si>
  <si>
    <t>LÄÄNE-VIRU MAAKOND</t>
  </si>
  <si>
    <t>LÄÄNE MAAKOND</t>
  </si>
  <si>
    <t>PÄRNU MAAKOND</t>
  </si>
  <si>
    <t>PÕLVA MAAKOND</t>
  </si>
  <si>
    <t>RAPLA MAAKOND</t>
  </si>
  <si>
    <t>SAARE MAAKOND</t>
  </si>
  <si>
    <t>TARTU MAAKOND</t>
  </si>
  <si>
    <t>VALGA MAAKOND</t>
  </si>
  <si>
    <t>VILJANDI MAAKOND</t>
  </si>
  <si>
    <t>VÕRU MAAKOND</t>
  </si>
  <si>
    <t>SPAIN</t>
  </si>
  <si>
    <t>ANDALUSIA</t>
  </si>
  <si>
    <t>ARAGON</t>
  </si>
  <si>
    <t>ASTURIAS</t>
  </si>
  <si>
    <t>BALEARES</t>
  </si>
  <si>
    <t>BASQUE COUNTRY</t>
  </si>
  <si>
    <t>CANARY ISLANDS</t>
  </si>
  <si>
    <t>CANTABRIA</t>
  </si>
  <si>
    <t>CASTILE-LA MANCHA</t>
  </si>
  <si>
    <t>CASTILE-LEON</t>
  </si>
  <si>
    <t>CATALONIA</t>
  </si>
  <si>
    <t>CEUTA</t>
  </si>
  <si>
    <t>EXTREMADURA</t>
  </si>
  <si>
    <t>GALICIA</t>
  </si>
  <si>
    <t>MADRID</t>
  </si>
  <si>
    <t>MELILLA</t>
  </si>
  <si>
    <t>MURCIA</t>
  </si>
  <si>
    <t>NAVARRE</t>
  </si>
  <si>
    <t>VALENCIA</t>
  </si>
  <si>
    <t>FINLAND</t>
  </si>
  <si>
    <t>ÅLAND</t>
  </si>
  <si>
    <t>ETELÄ-SUOMI</t>
  </si>
  <si>
    <t>HELSINKI-UUSIMAA</t>
  </si>
  <si>
    <t>LÄNSI-SUOMI</t>
  </si>
  <si>
    <t>POHJOIS- JA ITÄ-SUOMI</t>
  </si>
  <si>
    <t>FRANCE</t>
  </si>
  <si>
    <t>ALSACE-CHAMPAGNE-ARDENNE-LORRAINE</t>
  </si>
  <si>
    <t>AQUITAINE-LIMOUSIN-POITOU-CHARENTES</t>
  </si>
  <si>
    <t>AUVERGNE-RHÔNE-ALPES</t>
  </si>
  <si>
    <t>BOURGOGNE-FRANCHE-COMTÉ</t>
  </si>
  <si>
    <t>BRETAGNE</t>
  </si>
  <si>
    <t>CENTRE - VAL DE LOIRE</t>
  </si>
  <si>
    <t>CORSE</t>
  </si>
  <si>
    <t>ÎLE-DE-FRANCE</t>
  </si>
  <si>
    <t>LANGUEDOC-ROUSSILLON-MIDI-PYRÉNÉES</t>
  </si>
  <si>
    <t>NORD-PAS DE CALAIS-PICARDIE</t>
  </si>
  <si>
    <t>NORMANDIE</t>
  </si>
  <si>
    <t>PAYS DE LA LOIRE</t>
  </si>
  <si>
    <t>PROVENCE-ALPES-CÔTE D’AZUR</t>
  </si>
  <si>
    <t>THE UNITED KINGDOM</t>
  </si>
  <si>
    <t>ENGLAND</t>
  </si>
  <si>
    <t>NORTHERN IRELAND</t>
  </si>
  <si>
    <t>SCOTLAND</t>
  </si>
  <si>
    <t>WALES</t>
  </si>
  <si>
    <t>ABKHAZIA</t>
  </si>
  <si>
    <t>AJARIA</t>
  </si>
  <si>
    <t>GURIA</t>
  </si>
  <si>
    <t>IMERETI</t>
  </si>
  <si>
    <t>KAKHETI</t>
  </si>
  <si>
    <t>KVEMO KARTLI</t>
  </si>
  <si>
    <t>MTSKHETA-MTIANETI</t>
  </si>
  <si>
    <t>RACHA-LECHKHUMI-KVEMO SVANETI</t>
  </si>
  <si>
    <t>SAMEGRELO-ZEMO SVANETI</t>
  </si>
  <si>
    <t>SAMTSKHE-JAVAKHETI</t>
  </si>
  <si>
    <t>SHIDA KARTLI</t>
  </si>
  <si>
    <t>TBILISI</t>
  </si>
  <si>
    <t>GREECE</t>
  </si>
  <si>
    <t>ANATOLIKI MAKEDONIA KAI THRAKI</t>
  </si>
  <si>
    <t>ATTIKI</t>
  </si>
  <si>
    <t>DYTIKI ELLADA</t>
  </si>
  <si>
    <t>DYTIKI MAKEDONIA</t>
  </si>
  <si>
    <t>IONIOI NISOI</t>
  </si>
  <si>
    <t>IPEIROS</t>
  </si>
  <si>
    <t>KENTRIKI MAKEDONIA</t>
  </si>
  <si>
    <t>KRITI</t>
  </si>
  <si>
    <t>NOTIO AIGAIO</t>
  </si>
  <si>
    <t>PELOPONNISOS</t>
  </si>
  <si>
    <t>STEREA ELLADA</t>
  </si>
  <si>
    <t>THESSALIA</t>
  </si>
  <si>
    <t>VOREIO AIGAIO</t>
  </si>
  <si>
    <t>CROATIA</t>
  </si>
  <si>
    <t>BJELOVARSKO-BILOGORSKA ŽUPANIJA</t>
  </si>
  <si>
    <t>BRODSKO-POSAVSKA ŽUPANIJA</t>
  </si>
  <si>
    <t>DUBROVAČKO-NERETVANSKA ŽUPANIJA</t>
  </si>
  <si>
    <t>GRAD ZAGREB</t>
  </si>
  <si>
    <t>ISTARSKA ŽUPANIJA</t>
  </si>
  <si>
    <t>KARLOVAČKA ŽUPANIJA</t>
  </si>
  <si>
    <t>KOPRIVNIČKO-KRIŽEVAČKA ŽUPANIJA</t>
  </si>
  <si>
    <t>KRAPINSKO-ZAGORSKA ŽUPANIJA</t>
  </si>
  <si>
    <t>LIČKO-SENJSKA ŽUPANIJA</t>
  </si>
  <si>
    <t>MEĐIMURSKA ŽUPANIJA</t>
  </si>
  <si>
    <t>OSJEČKO-BARANJSKA ŽUPANIJA</t>
  </si>
  <si>
    <t>POŽEŠKO-SLAVONSKA ŽUPANIJA</t>
  </si>
  <si>
    <t>PRIMORSKO-GORANSKA ŽUPANIJA</t>
  </si>
  <si>
    <t>ŠIBENSKO-KNINSKA ŽUPANIJA</t>
  </si>
  <si>
    <t>SISAČKO-MOSLAVAČKA ŽUPANIJA</t>
  </si>
  <si>
    <t>SPLITSKO-DALMATINSKA ŽUPANIJA</t>
  </si>
  <si>
    <t>VARAŽDINSKA ŽUPANIJA</t>
  </si>
  <si>
    <t>VIROVITIČKO-PODRAVSKA ŽUPANIJA</t>
  </si>
  <si>
    <t>VUKOVARSKO-SRIJEMSKA ŽUPANIJA</t>
  </si>
  <si>
    <t>ZADARSKA ŽUPANIJA</t>
  </si>
  <si>
    <t>ZAGREBAČKA ŽUPANIJA</t>
  </si>
  <si>
    <t>HUNGARY</t>
  </si>
  <si>
    <t>BACS-KISKUN</t>
  </si>
  <si>
    <t>BARANYA</t>
  </si>
  <si>
    <t>BEKES</t>
  </si>
  <si>
    <t>BORSOD-ABAUJ-ZEMPLEN</t>
  </si>
  <si>
    <t>BUDAPEST</t>
  </si>
  <si>
    <t>CSONGRAD</t>
  </si>
  <si>
    <t>FEJER</t>
  </si>
  <si>
    <t>GYOR-MOSON-SOPRON</t>
  </si>
  <si>
    <t>HAJDU-BIHAR</t>
  </si>
  <si>
    <t>HEVES</t>
  </si>
  <si>
    <t>JASZ-NAGYKUN-SZOLNOK</t>
  </si>
  <si>
    <t>KOMAROM-ESZTERGOM</t>
  </si>
  <si>
    <t>NOGRAD</t>
  </si>
  <si>
    <t>PEST</t>
  </si>
  <si>
    <t>SOMOGY</t>
  </si>
  <si>
    <t>SZABOLCS-SZATAR-BEREG</t>
  </si>
  <si>
    <t>TOLNA</t>
  </si>
  <si>
    <t>VAS</t>
  </si>
  <si>
    <t>VESZPREM</t>
  </si>
  <si>
    <t>ZALA</t>
  </si>
  <si>
    <t>IRELAND</t>
  </si>
  <si>
    <t>HEALTH REGION AREA A</t>
  </si>
  <si>
    <t>HEALTH REGION AREA B</t>
  </si>
  <si>
    <t>HEALTH REGION AREA C</t>
  </si>
  <si>
    <t>HEALTH REGION AREA D</t>
  </si>
  <si>
    <t>HEALTH REGION AREA E</t>
  </si>
  <si>
    <t>HEALTH REGION AREA F</t>
  </si>
  <si>
    <t>ISRAEL</t>
  </si>
  <si>
    <t>CENTER</t>
  </si>
  <si>
    <t>HAIFA</t>
  </si>
  <si>
    <t>JERUSALEM</t>
  </si>
  <si>
    <t>TELAVIV</t>
  </si>
  <si>
    <t>ICELAND</t>
  </si>
  <si>
    <t>AUSTURLANDS</t>
  </si>
  <si>
    <t>HÖFUÐBORGARSVÆÐIÐ</t>
  </si>
  <si>
    <t>NORÐURLANDS</t>
  </si>
  <si>
    <t>SUÐURLANDS</t>
  </si>
  <si>
    <t>SUÐURNESJA</t>
  </si>
  <si>
    <t>VESTFJARÐA</t>
  </si>
  <si>
    <t>VESTURLANDS</t>
  </si>
  <si>
    <t>ITALY</t>
  </si>
  <si>
    <t>ABRUZZO</t>
  </si>
  <si>
    <t>ALTO ADIGE</t>
  </si>
  <si>
    <t>APULIA</t>
  </si>
  <si>
    <t>BASILICATA</t>
  </si>
  <si>
    <t>CALABRIA</t>
  </si>
  <si>
    <t>CAMPANIA</t>
  </si>
  <si>
    <t>EMILIA-ROMAGNA</t>
  </si>
  <si>
    <t>FRIULI-VENEZIA GIULIA</t>
  </si>
  <si>
    <t>LAZIO</t>
  </si>
  <si>
    <t>LIGURIA</t>
  </si>
  <si>
    <t>LOMBARDIA</t>
  </si>
  <si>
    <t>MARCHE</t>
  </si>
  <si>
    <t>MOLISE</t>
  </si>
  <si>
    <t>PIEMONTE</t>
  </si>
  <si>
    <t>SARDEGNA</t>
  </si>
  <si>
    <t>SICILY</t>
  </si>
  <si>
    <t>TOSCANA</t>
  </si>
  <si>
    <t>TRENTINO</t>
  </si>
  <si>
    <t>UMBRIA</t>
  </si>
  <si>
    <t>VALLE D'AOSTA</t>
  </si>
  <si>
    <t>VENETO</t>
  </si>
  <si>
    <t>KYRGYZSTAN</t>
  </si>
  <si>
    <t>BATKEN</t>
  </si>
  <si>
    <t>BISHKEK CITY</t>
  </si>
  <si>
    <t>CHUY</t>
  </si>
  <si>
    <t>JALAL-ABAD</t>
  </si>
  <si>
    <t>NARYN</t>
  </si>
  <si>
    <t>OSH</t>
  </si>
  <si>
    <t>OSH CITY</t>
  </si>
  <si>
    <t>TALAS</t>
  </si>
  <si>
    <t>YSYK-KOL</t>
  </si>
  <si>
    <t>KAZAKHSTAN</t>
  </si>
  <si>
    <t>AKMOLA</t>
  </si>
  <si>
    <t>AKTUBINSK</t>
  </si>
  <si>
    <t>ALMATY</t>
  </si>
  <si>
    <t>ALMATY CITY</t>
  </si>
  <si>
    <t>ATYRAU</t>
  </si>
  <si>
    <t>EAST KAZAKHSTAN</t>
  </si>
  <si>
    <t>KARAGANDY</t>
  </si>
  <si>
    <t>KOSTANAY</t>
  </si>
  <si>
    <t>KYZYLORDA</t>
  </si>
  <si>
    <t>MANGYSTAU</t>
  </si>
  <si>
    <t>NORTH KAZAKHSTAN</t>
  </si>
  <si>
    <t>NUR-SULTAN CITY</t>
  </si>
  <si>
    <t>PAVLODAR</t>
  </si>
  <si>
    <t>SHYMKENT CITY</t>
  </si>
  <si>
    <t>TURKESTAN</t>
  </si>
  <si>
    <t>WEST KAZAKHSTAN</t>
  </si>
  <si>
    <t>ZHAMBYL</t>
  </si>
  <si>
    <t>LIECHTENSTEIN</t>
  </si>
  <si>
    <t>LITHUANIA</t>
  </si>
  <si>
    <t>ALYTAUS</t>
  </si>
  <si>
    <t>KAUNO</t>
  </si>
  <si>
    <t>KLAIPEDOS</t>
  </si>
  <si>
    <t>MARIJAMPOLES</t>
  </si>
  <si>
    <t>PANEVEZIO</t>
  </si>
  <si>
    <t>SIAULIU</t>
  </si>
  <si>
    <t>TAURAGES</t>
  </si>
  <si>
    <t>TELSIU</t>
  </si>
  <si>
    <t>UTENOS</t>
  </si>
  <si>
    <t>VILNIAUS</t>
  </si>
  <si>
    <t>LUXEMBOURG</t>
  </si>
  <si>
    <t>LATVIA</t>
  </si>
  <si>
    <t>KURZEME</t>
  </si>
  <si>
    <t>LATGALE</t>
  </si>
  <si>
    <t>PIERĪGA</t>
  </si>
  <si>
    <t>RIGA</t>
  </si>
  <si>
    <t>VIDZEME</t>
  </si>
  <si>
    <t>ZEMGALE</t>
  </si>
  <si>
    <t>MONACO</t>
  </si>
  <si>
    <t>REPUBLIC OF MOLDOVA</t>
  </si>
  <si>
    <t>ANENII NOI</t>
  </si>
  <si>
    <t>BĂLŢI</t>
  </si>
  <si>
    <t>BASARABEASCA</t>
  </si>
  <si>
    <t>BENDER</t>
  </si>
  <si>
    <t>BRICENI</t>
  </si>
  <si>
    <t>CAHUL</t>
  </si>
  <si>
    <t>CALARASI</t>
  </si>
  <si>
    <t>CAMENCA</t>
  </si>
  <si>
    <t>CANTEMIR</t>
  </si>
  <si>
    <t>CAUSENI</t>
  </si>
  <si>
    <t>CEADÎR-LUNGA</t>
  </si>
  <si>
    <t>CHIŞINĂU</t>
  </si>
  <si>
    <t>CIMIŞLIA</t>
  </si>
  <si>
    <t>COMRAT</t>
  </si>
  <si>
    <t>CRIULENI</t>
  </si>
  <si>
    <t>DONDUSENI</t>
  </si>
  <si>
    <t>DROCHIA</t>
  </si>
  <si>
    <t>DUBĂSARI DN</t>
  </si>
  <si>
    <t>DUBĂSARI SN</t>
  </si>
  <si>
    <t>EDINEŢ</t>
  </si>
  <si>
    <t>FĂLEŞTI</t>
  </si>
  <si>
    <t>FLOREŞTI</t>
  </si>
  <si>
    <t>GLODENI</t>
  </si>
  <si>
    <t>GRIGORIOPOL</t>
  </si>
  <si>
    <t>HÎNCESTI</t>
  </si>
  <si>
    <t>IALOVENI</t>
  </si>
  <si>
    <t>LEOVA</t>
  </si>
  <si>
    <t>NISPORENI</t>
  </si>
  <si>
    <t>OCNIŢA</t>
  </si>
  <si>
    <t>ORHEI</t>
  </si>
  <si>
    <t>REZINA</t>
  </si>
  <si>
    <t>RÎBNIȚA</t>
  </si>
  <si>
    <t>RÎŞCANI</t>
  </si>
  <si>
    <t>SÎNGEREI</t>
  </si>
  <si>
    <t>SLOBOZIA</t>
  </si>
  <si>
    <t>ŞOLDĂNEŞTI</t>
  </si>
  <si>
    <t>SOROCA</t>
  </si>
  <si>
    <t>ŞTEFAN VODA</t>
  </si>
  <si>
    <t>STRĂŞENI</t>
  </si>
  <si>
    <t>TARACLIA</t>
  </si>
  <si>
    <t>TELENEŞTI</t>
  </si>
  <si>
    <t>TIRASPOL</t>
  </si>
  <si>
    <t>UNGHENI</t>
  </si>
  <si>
    <t>VULCĂNEȘTI</t>
  </si>
  <si>
    <t>MONTENEGRO</t>
  </si>
  <si>
    <t>ANDRIJEVICA</t>
  </si>
  <si>
    <t>BAR</t>
  </si>
  <si>
    <t>BERANE</t>
  </si>
  <si>
    <t>BIJELO POLJE</t>
  </si>
  <si>
    <t>BUDVA</t>
  </si>
  <si>
    <t>CETINJE</t>
  </si>
  <si>
    <t>DANILOVGRAD</t>
  </si>
  <si>
    <t>HERCEG NOVI</t>
  </si>
  <si>
    <t>KOLAŠIN</t>
  </si>
  <si>
    <t>KOTOR</t>
  </si>
  <si>
    <t>MOJKOVAC</t>
  </si>
  <si>
    <t>NIKŠIC</t>
  </si>
  <si>
    <t>PLAV</t>
  </si>
  <si>
    <t>PLJEVLJA</t>
  </si>
  <si>
    <t>PLUŽINE</t>
  </si>
  <si>
    <t>PODGORICA</t>
  </si>
  <si>
    <t>ROŽAJE</t>
  </si>
  <si>
    <t>ŠAVNIK</t>
  </si>
  <si>
    <t>TIVAT</t>
  </si>
  <si>
    <t>ULCINJ</t>
  </si>
  <si>
    <t>ŽABLJAK</t>
  </si>
  <si>
    <t>NORTH MACEDONIA</t>
  </si>
  <si>
    <t>ISTOČEN</t>
  </si>
  <si>
    <t>JUGOISTOČEN</t>
  </si>
  <si>
    <t>JUGOZAPADEN</t>
  </si>
  <si>
    <t>PELAGONISKI</t>
  </si>
  <si>
    <t>POLOŠKI</t>
  </si>
  <si>
    <t>SEVEROISTOČEN</t>
  </si>
  <si>
    <t>SKOPSKI</t>
  </si>
  <si>
    <t>VARDARSKI</t>
  </si>
  <si>
    <t>MALTA</t>
  </si>
  <si>
    <t>ATTARD</t>
  </si>
  <si>
    <t>BALZAN</t>
  </si>
  <si>
    <t>BIRGU</t>
  </si>
  <si>
    <t>BIRKIRKARA</t>
  </si>
  <si>
    <t>BIRZEBBUGIA</t>
  </si>
  <si>
    <t>BORMLA</t>
  </si>
  <si>
    <t>DINGLI</t>
  </si>
  <si>
    <t>FGURA</t>
  </si>
  <si>
    <t>FLORIANA</t>
  </si>
  <si>
    <t>FONTANA</t>
  </si>
  <si>
    <t>GHAJNSIELEM</t>
  </si>
  <si>
    <t>GHARB</t>
  </si>
  <si>
    <t>GHARGHUR</t>
  </si>
  <si>
    <t>GHASRI</t>
  </si>
  <si>
    <t>GHAXAQ</t>
  </si>
  <si>
    <t>GUDJA</t>
  </si>
  <si>
    <t>GZIRA</t>
  </si>
  <si>
    <t>HAMRUN</t>
  </si>
  <si>
    <t>IKLIN</t>
  </si>
  <si>
    <t>ISLA</t>
  </si>
  <si>
    <t>KALKARA</t>
  </si>
  <si>
    <t>KERCEM</t>
  </si>
  <si>
    <t>KIRKOP</t>
  </si>
  <si>
    <t>LIJA</t>
  </si>
  <si>
    <t>LUQA</t>
  </si>
  <si>
    <t>MARSA</t>
  </si>
  <si>
    <t>MARSASCALA</t>
  </si>
  <si>
    <t>MARSAXLOKK</t>
  </si>
  <si>
    <t>MDINA</t>
  </si>
  <si>
    <t>MELLIEHA</t>
  </si>
  <si>
    <t>MGARR</t>
  </si>
  <si>
    <t>MOSTA</t>
  </si>
  <si>
    <t>MQABBA</t>
  </si>
  <si>
    <t>MSIDA</t>
  </si>
  <si>
    <t>MTARFA</t>
  </si>
  <si>
    <t>MUNXAR</t>
  </si>
  <si>
    <t>NADUR</t>
  </si>
  <si>
    <t>NAXXAR</t>
  </si>
  <si>
    <t>PAOLA</t>
  </si>
  <si>
    <t>PIETA</t>
  </si>
  <si>
    <t>QALA</t>
  </si>
  <si>
    <t>QORMI</t>
  </si>
  <si>
    <t>QRENDI</t>
  </si>
  <si>
    <t>RABAT (Malta)</t>
  </si>
  <si>
    <t>RABAT (Victoria)</t>
  </si>
  <si>
    <t>SAFI</t>
  </si>
  <si>
    <t>SAN GILJAN</t>
  </si>
  <si>
    <t>SAN GWANN</t>
  </si>
  <si>
    <t>SAN LAWRENZ</t>
  </si>
  <si>
    <t>SAN PAWL IL-BAHAR</t>
  </si>
  <si>
    <t>SANNAT</t>
  </si>
  <si>
    <t>SANTA LUCIJA</t>
  </si>
  <si>
    <t>SANTA VENERA</t>
  </si>
  <si>
    <t>SIGGIEWI</t>
  </si>
  <si>
    <t>SLIEMA</t>
  </si>
  <si>
    <t>SWIEQI</t>
  </si>
  <si>
    <t>TA'  XBIEX</t>
  </si>
  <si>
    <t>TARXIEN</t>
  </si>
  <si>
    <t>VALLETTA</t>
  </si>
  <si>
    <t>XAGHRA</t>
  </si>
  <si>
    <t>XEWKIJA</t>
  </si>
  <si>
    <t>XGHAJRA</t>
  </si>
  <si>
    <t>ZABBAR</t>
  </si>
  <si>
    <t>ZEBBUG (Ghawdex)</t>
  </si>
  <si>
    <t>ZEBBUG (Malta)</t>
  </si>
  <si>
    <t>ZEJTUN</t>
  </si>
  <si>
    <t>ZURRIEQ</t>
  </si>
  <si>
    <t>NETHERLANDS</t>
  </si>
  <si>
    <t>NOORD-NEDERLAND</t>
  </si>
  <si>
    <t>OOST-NEDERLAND</t>
  </si>
  <si>
    <t>WEST-NEDERLAND</t>
  </si>
  <si>
    <t>ZUID-NEDERLAND</t>
  </si>
  <si>
    <t>NORWAY</t>
  </si>
  <si>
    <t>AKERSHUS</t>
  </si>
  <si>
    <t>AUST-AGDER</t>
  </si>
  <si>
    <t>BUSKERUD</t>
  </si>
  <si>
    <t>FINNMARK</t>
  </si>
  <si>
    <t>HEDMARK</t>
  </si>
  <si>
    <t>HORDALAND</t>
  </si>
  <si>
    <t>MOERE OG ROMSDAL</t>
  </si>
  <si>
    <t>NORD-TROENDELAG</t>
  </si>
  <si>
    <t>NORDLAND</t>
  </si>
  <si>
    <t>OESTFOLD</t>
  </si>
  <si>
    <t>OPPLAND</t>
  </si>
  <si>
    <t>OSLO</t>
  </si>
  <si>
    <t>ROGALAND</t>
  </si>
  <si>
    <t>SOER-TROENDELAG</t>
  </si>
  <si>
    <t>SOGN OG FJORDANE</t>
  </si>
  <si>
    <t>TELEMARK</t>
  </si>
  <si>
    <t>TROMS</t>
  </si>
  <si>
    <t>VEST-AGDER</t>
  </si>
  <si>
    <t>VESTFOLD</t>
  </si>
  <si>
    <t>POLAND</t>
  </si>
  <si>
    <t>GREATER POLAND</t>
  </si>
  <si>
    <t>KUYAVIAN-POMERANIAN</t>
  </si>
  <si>
    <t>LESSER POLAND</t>
  </si>
  <si>
    <t>LÓDZ</t>
  </si>
  <si>
    <t>LOWER SILESIAN</t>
  </si>
  <si>
    <t>LUBLIN</t>
  </si>
  <si>
    <t>LUBUSZ</t>
  </si>
  <si>
    <t>MASOVIAN</t>
  </si>
  <si>
    <t>OPOLE</t>
  </si>
  <si>
    <t>PODLACHIAN</t>
  </si>
  <si>
    <t>POMERANIAN</t>
  </si>
  <si>
    <t>SILESIAN</t>
  </si>
  <si>
    <t>SUBCARPATHIAN</t>
  </si>
  <si>
    <t>SWIETOKRZYSKIE</t>
  </si>
  <si>
    <t>WARMIAN-MASURIAN</t>
  </si>
  <si>
    <t>WEST POMERANIAN</t>
  </si>
  <si>
    <t>PORTUGAL</t>
  </si>
  <si>
    <t>ALENTEJO</t>
  </si>
  <si>
    <t>ALGARVE</t>
  </si>
  <si>
    <t>CENTRO</t>
  </si>
  <si>
    <t>LISBOA</t>
  </si>
  <si>
    <t>NORTE</t>
  </si>
  <si>
    <t>REGIÃO AUTÓNOMA DA MADEIRA</t>
  </si>
  <si>
    <t>REGIÃO AUTÓNOMA DOS AÇORES</t>
  </si>
  <si>
    <t>ROMANIA</t>
  </si>
  <si>
    <t>ALBA</t>
  </si>
  <si>
    <t>ARAD</t>
  </si>
  <si>
    <t>ARGES</t>
  </si>
  <si>
    <t>BACAU</t>
  </si>
  <si>
    <t>BIHOR</t>
  </si>
  <si>
    <t>BISTRITA-NASAUD</t>
  </si>
  <si>
    <t>BOTOSANI</t>
  </si>
  <si>
    <t>BRAILA</t>
  </si>
  <si>
    <t>BRASOV</t>
  </si>
  <si>
    <t>BUCURESTI</t>
  </si>
  <si>
    <t>BUZAU</t>
  </si>
  <si>
    <t>CARAS-SEVERIN</t>
  </si>
  <si>
    <t>CLUJ</t>
  </si>
  <si>
    <t>CONSTANTA</t>
  </si>
  <si>
    <t>COVASNA</t>
  </si>
  <si>
    <t>DÂMBOVITA</t>
  </si>
  <si>
    <t>DOLJ</t>
  </si>
  <si>
    <t>GALATI</t>
  </si>
  <si>
    <t>GIURGIU</t>
  </si>
  <si>
    <t>GORJ</t>
  </si>
  <si>
    <t>HARGHITA</t>
  </si>
  <si>
    <t>HUNEDOARA</t>
  </si>
  <si>
    <t>IALOMITA</t>
  </si>
  <si>
    <t>IASI</t>
  </si>
  <si>
    <t>ILFOV</t>
  </si>
  <si>
    <t>MARAMURES</t>
  </si>
  <si>
    <t>MEHEDINTI</t>
  </si>
  <si>
    <t>MURES</t>
  </si>
  <si>
    <t>NEAMT</t>
  </si>
  <si>
    <t>OLT</t>
  </si>
  <si>
    <t>PRAHOVA</t>
  </si>
  <si>
    <t>SALAJ</t>
  </si>
  <si>
    <t>SATU-MARE</t>
  </si>
  <si>
    <t>SIBIU</t>
  </si>
  <si>
    <t>SUCEAVA</t>
  </si>
  <si>
    <t>TELEORMAN</t>
  </si>
  <si>
    <t>TIMIS</t>
  </si>
  <si>
    <t>TULCEA</t>
  </si>
  <si>
    <t>VÂLCEA</t>
  </si>
  <si>
    <t>VASLUI</t>
  </si>
  <si>
    <t>VRANCEA</t>
  </si>
  <si>
    <t>SERBIA</t>
  </si>
  <si>
    <t>BORSKI UPRAVNI OKRUG</t>
  </si>
  <si>
    <t>BRANIČEVSKI UPRAVNI OKRUG</t>
  </si>
  <si>
    <t>GRAD BEOGRAD</t>
  </si>
  <si>
    <t>JABLANIČKI UPRAVNI OKRUG</t>
  </si>
  <si>
    <t>JUŽNOBAČKI UPRAVNI OKRUG</t>
  </si>
  <si>
    <t>JUŽNOBANATSKI UPRAVNI OKRUG</t>
  </si>
  <si>
    <t>KOLUBARSKI UPRAVNI OKRUG</t>
  </si>
  <si>
    <t>KOSOVSKI UPRAVNI OKRUG</t>
  </si>
  <si>
    <t>KOSOVSKO-MITROVAČKI UPRAVNI OKRUG</t>
  </si>
  <si>
    <t>KOSOVSKO-POMORAVSKI UPRAVNI OKRUG</t>
  </si>
  <si>
    <t>MAČVANSKI UPRAVNI OKRUG</t>
  </si>
  <si>
    <t>MORAVIČKI UPRAVNI OKRUG</t>
  </si>
  <si>
    <t>NIŠAVSKI UPRAVNI OKRUG</t>
  </si>
  <si>
    <t>PČINJSKI UPRAVNI OKRUG</t>
  </si>
  <si>
    <t>PEĆKI UPRAVNI OKRUG</t>
  </si>
  <si>
    <t>PIROTSKI UPRAVNI OKRUG</t>
  </si>
  <si>
    <t>PODUNAVSKI UPRAVNI OKRUG</t>
  </si>
  <si>
    <t>POMORAVSKI UPRAVNI OKRUG</t>
  </si>
  <si>
    <t>PRIZRENSKI UPRAVNI OKRUG</t>
  </si>
  <si>
    <t>RASINSKI UPRAVNI OKRUG</t>
  </si>
  <si>
    <t>RAŠKI UPRAVNI OKRUG</t>
  </si>
  <si>
    <t>SEVERNOBAČKI UPRAVNI OKRUG</t>
  </si>
  <si>
    <t>SEVERNOBANATSKI UPRAVNI OKRUG</t>
  </si>
  <si>
    <t>SREDNJOBANATSKI UPRAVNI OKRUG</t>
  </si>
  <si>
    <t>SREMSKI UPRAVNI OKRUG</t>
  </si>
  <si>
    <t>ŠUMADIJSKI UPRAVNI OKRUG</t>
  </si>
  <si>
    <t>TOPLIČKI UPRAVNI OKRUG</t>
  </si>
  <si>
    <t>ZAJEČARSKI UPRAVNI OKRUG</t>
  </si>
  <si>
    <t>ZAPADNOBAČKI UPRAVNI OKRUG</t>
  </si>
  <si>
    <t>ZLATIBORSKI UPRAVNI OKRUG</t>
  </si>
  <si>
    <t>RUSSIAN FEDERATION</t>
  </si>
  <si>
    <t>CENTRAL FEDERAL DISTRICT</t>
  </si>
  <si>
    <t>FAR EASTERN FEDERAL DISTRICT</t>
  </si>
  <si>
    <t>NORTH CAUCASIAN FEDERAL DISTRICT</t>
  </si>
  <si>
    <t>NORTHWESTERN FEDERAL DISTRICT</t>
  </si>
  <si>
    <t>SIBERIAN FEDERAL DISTRICT</t>
  </si>
  <si>
    <t>SOUTHERN FEDERAL DISTRICT</t>
  </si>
  <si>
    <t>URAL FEDERAL DISTRICT</t>
  </si>
  <si>
    <t>VOLGA FEDERAL DISTRICT</t>
  </si>
  <si>
    <t>SWEDEN</t>
  </si>
  <si>
    <t>MELLERSTA NORRLAND</t>
  </si>
  <si>
    <t>NORRA MELLANSVERIGE</t>
  </si>
  <si>
    <t>ÖSTRA MELLANSVERIGE</t>
  </si>
  <si>
    <t>ÖVRE NORRLAND</t>
  </si>
  <si>
    <t>SMÅLAND MED ÖARNA</t>
  </si>
  <si>
    <t>STOCKHOLM</t>
  </si>
  <si>
    <t>SYDSVERIGE</t>
  </si>
  <si>
    <t>VÄSTSVERIGE</t>
  </si>
  <si>
    <t>SLOVENIA</t>
  </si>
  <si>
    <t>AJDOVA</t>
  </si>
  <si>
    <t>BRESICE</t>
  </si>
  <si>
    <t>CELJE</t>
  </si>
  <si>
    <t>DRAVOGRAD</t>
  </si>
  <si>
    <t>HRASTNIK</t>
  </si>
  <si>
    <t>IDRIJA</t>
  </si>
  <si>
    <t>KO</t>
  </si>
  <si>
    <t>KOPER</t>
  </si>
  <si>
    <t>KR</t>
  </si>
  <si>
    <t>LENART</t>
  </si>
  <si>
    <t>LENDAVA</t>
  </si>
  <si>
    <t>LJUBLJANA</t>
  </si>
  <si>
    <t>LJUTOMER</t>
  </si>
  <si>
    <t>MARIBOR</t>
  </si>
  <si>
    <t>MOZIRJE</t>
  </si>
  <si>
    <t>MURSKA SOBOTA</t>
  </si>
  <si>
    <t>NOVA GORICA</t>
  </si>
  <si>
    <t>NOVO MESTO</t>
  </si>
  <si>
    <t>ORMOE</t>
  </si>
  <si>
    <t>PESNICA</t>
  </si>
  <si>
    <t>POSTOJNA</t>
  </si>
  <si>
    <t>PTUJ</t>
  </si>
  <si>
    <t>RADLJE OB DRAVI</t>
  </si>
  <si>
    <t>RADOVLJICA</t>
  </si>
  <si>
    <t>RAVNE NA KOROTKEM</t>
  </si>
  <si>
    <t>RIBNICA</t>
  </si>
  <si>
    <t>RU</t>
  </si>
  <si>
    <t>SLOVENJ GRADEC</t>
  </si>
  <si>
    <t>SLOVENSKA BISTRICA</t>
  </si>
  <si>
    <t>TOLMIN</t>
  </si>
  <si>
    <t>TR</t>
  </si>
  <si>
    <t>TRBOVLJE</t>
  </si>
  <si>
    <t>TREBNJE</t>
  </si>
  <si>
    <t>UENTJUR PRI CELJU</t>
  </si>
  <si>
    <t>UMARJE PRI JELIAH</t>
  </si>
  <si>
    <t>URNOMELJ</t>
  </si>
  <si>
    <t>VELENJE</t>
  </si>
  <si>
    <t>ZAGORJE OB SAVI</t>
  </si>
  <si>
    <t>SLOVAKIA</t>
  </si>
  <si>
    <t>BANSKOBYSTRICKÝ</t>
  </si>
  <si>
    <t>BRATISLAVSKÝ</t>
  </si>
  <si>
    <t>KOŠICKÝ</t>
  </si>
  <si>
    <t>NITRIANSKY</t>
  </si>
  <si>
    <t>PREŠOVSKÝ</t>
  </si>
  <si>
    <t>TRENČIANSKY</t>
  </si>
  <si>
    <t>TRNAVSKÝ</t>
  </si>
  <si>
    <t>ŽILINSKÝ</t>
  </si>
  <si>
    <t>SAN MARINO</t>
  </si>
  <si>
    <t>TAJIKISTAN</t>
  </si>
  <si>
    <t>DRS</t>
  </si>
  <si>
    <t>GBAO</t>
  </si>
  <si>
    <t>KHATLON</t>
  </si>
  <si>
    <t>SUGD</t>
  </si>
  <si>
    <t>TURKMENISTAN</t>
  </si>
  <si>
    <t>AHAL</t>
  </si>
  <si>
    <t>ASHGABAT CITY</t>
  </si>
  <si>
    <t>BALKAN</t>
  </si>
  <si>
    <t>DASHOGUZ</t>
  </si>
  <si>
    <t>LEBAP</t>
  </si>
  <si>
    <t>MARY</t>
  </si>
  <si>
    <t>TURKEY</t>
  </si>
  <si>
    <t>AEGEAN</t>
  </si>
  <si>
    <t>BLACK SEA</t>
  </si>
  <si>
    <t>CENTRAL ANATOLIA</t>
  </si>
  <si>
    <t>EASTERN ANATOLIA</t>
  </si>
  <si>
    <t>MARMARA</t>
  </si>
  <si>
    <t>MEDITERRANEAN</t>
  </si>
  <si>
    <t>SOUTHEASTERN ANATOLIA</t>
  </si>
  <si>
    <t>UKRAINE</t>
  </si>
  <si>
    <t>CHERKASY</t>
  </si>
  <si>
    <t>CHERNIHIV</t>
  </si>
  <si>
    <t>CHERNIVTSI</t>
  </si>
  <si>
    <t>CRIMEA</t>
  </si>
  <si>
    <t>DNIPROPETROVS'K</t>
  </si>
  <si>
    <t>DONETS'K</t>
  </si>
  <si>
    <t>IVANO-FRANKIVS'K</t>
  </si>
  <si>
    <t>KHARKIV</t>
  </si>
  <si>
    <t>KHERSON</t>
  </si>
  <si>
    <t>KHMEL'NYTS'KYY</t>
  </si>
  <si>
    <t>KIEV</t>
  </si>
  <si>
    <t>KIEV CITY</t>
  </si>
  <si>
    <t>KIROVOHRAD</t>
  </si>
  <si>
    <t>L'VIV</t>
  </si>
  <si>
    <t>LUHANS'K</t>
  </si>
  <si>
    <t>MYKOLAYIV</t>
  </si>
  <si>
    <t>ODESSA</t>
  </si>
  <si>
    <t>POLTAVA</t>
  </si>
  <si>
    <t>RIVNE</t>
  </si>
  <si>
    <t>SEVASTOPOL'</t>
  </si>
  <si>
    <t>SUMY</t>
  </si>
  <si>
    <t>TERNOPIL'</t>
  </si>
  <si>
    <t>VINNYTSYA</t>
  </si>
  <si>
    <t>VOLYN</t>
  </si>
  <si>
    <t>ZAKARPATTIA OBLAST</t>
  </si>
  <si>
    <t>ZAPORIZHZHYA</t>
  </si>
  <si>
    <t>ZHYTOMYR</t>
  </si>
  <si>
    <t>UZBEKISTAN</t>
  </si>
  <si>
    <t>ANDIJAN</t>
  </si>
  <si>
    <t>BUKHARA</t>
  </si>
  <si>
    <t>FERGANA</t>
  </si>
  <si>
    <t>JIZZAKH</t>
  </si>
  <si>
    <t>KARAKALPAKSTAN</t>
  </si>
  <si>
    <t>KASHKADARYA</t>
  </si>
  <si>
    <t>KHOREZM</t>
  </si>
  <si>
    <t>NAMANGAN</t>
  </si>
  <si>
    <t>NAVOI</t>
  </si>
  <si>
    <t>SAMARKAND</t>
  </si>
  <si>
    <t>SURKHANDARYA</t>
  </si>
  <si>
    <t>SYRDARYA</t>
  </si>
  <si>
    <t>TASHKENT</t>
  </si>
  <si>
    <t>TASHKENT CITY</t>
  </si>
  <si>
    <t>HOLY SEE</t>
  </si>
  <si>
    <t>BANGLADESH</t>
  </si>
  <si>
    <t>BARISAL</t>
  </si>
  <si>
    <t>SEARO</t>
  </si>
  <si>
    <t>CHITTAGONG</t>
  </si>
  <si>
    <t>DHAKA</t>
  </si>
  <si>
    <t>KHULNA</t>
  </si>
  <si>
    <t>MYMENSINGH</t>
  </si>
  <si>
    <t>RAJSHAHI</t>
  </si>
  <si>
    <t>RANGPUR</t>
  </si>
  <si>
    <t>SYLHET</t>
  </si>
  <si>
    <t>BHUTAN</t>
  </si>
  <si>
    <t>BUMTHANG</t>
  </si>
  <si>
    <t>CHUKHA</t>
  </si>
  <si>
    <t>DAGA</t>
  </si>
  <si>
    <t>GASA</t>
  </si>
  <si>
    <t>HAA</t>
  </si>
  <si>
    <t>LHUNTSHI</t>
  </si>
  <si>
    <t>MONGAR</t>
  </si>
  <si>
    <t>PARO</t>
  </si>
  <si>
    <t>PEMAGATSEL</t>
  </si>
  <si>
    <t>PUNAKHA</t>
  </si>
  <si>
    <t>SAMDRUP JONGKHAR</t>
  </si>
  <si>
    <t>SAMTSE</t>
  </si>
  <si>
    <t>SARPANG</t>
  </si>
  <si>
    <t>TASHIYANSE</t>
  </si>
  <si>
    <t>THIMPHU</t>
  </si>
  <si>
    <t>TRASHIGANG</t>
  </si>
  <si>
    <t>TRONGSA</t>
  </si>
  <si>
    <t>TSIRANG</t>
  </si>
  <si>
    <t>WANGDUE</t>
  </si>
  <si>
    <t>ZHEMGANG</t>
  </si>
  <si>
    <t>INDONESIA</t>
  </si>
  <si>
    <t>ACEH</t>
  </si>
  <si>
    <t>BALI</t>
  </si>
  <si>
    <t>BANGKA_BELITUNG</t>
  </si>
  <si>
    <t>BANTEN</t>
  </si>
  <si>
    <t>BENGKULU</t>
  </si>
  <si>
    <t>GORONTALO</t>
  </si>
  <si>
    <t>JAKARTA</t>
  </si>
  <si>
    <t>JAMBI</t>
  </si>
  <si>
    <t>JAWA_BARAT</t>
  </si>
  <si>
    <t>JAWA_TENGAH</t>
  </si>
  <si>
    <t>JAWA_TIMUR</t>
  </si>
  <si>
    <t>KALIMANTAN_BARAT</t>
  </si>
  <si>
    <t>KALIMANTAN_SELATAN</t>
  </si>
  <si>
    <t>KALIMANTAN_TENGAH</t>
  </si>
  <si>
    <t>KALIMANTAN_TIMUR</t>
  </si>
  <si>
    <t>KALIMANTAN_UTARA</t>
  </si>
  <si>
    <t>KEPULAUAN_RIAU</t>
  </si>
  <si>
    <t>LAMPUNG</t>
  </si>
  <si>
    <t>MALUKU</t>
  </si>
  <si>
    <t>MALUKU_UTARA</t>
  </si>
  <si>
    <t>NUSA_TENGGARA_BARAT</t>
  </si>
  <si>
    <t>NUSA_TENGGARA_TIMUR</t>
  </si>
  <si>
    <t>PAPUA</t>
  </si>
  <si>
    <t>PAPUA_BARAT</t>
  </si>
  <si>
    <t>RIAU</t>
  </si>
  <si>
    <t>SULAWESI_BARAT</t>
  </si>
  <si>
    <t>SULAWESI_SELATAN</t>
  </si>
  <si>
    <t>SULAWESI_TENGAH</t>
  </si>
  <si>
    <t>SULAWESI_TENGGARA</t>
  </si>
  <si>
    <t>SULAWESI_UTARA</t>
  </si>
  <si>
    <t>SUMATERA_BARAT</t>
  </si>
  <si>
    <t>SUMATERA_SELATAN</t>
  </si>
  <si>
    <t>SUMATERA_UTARA</t>
  </si>
  <si>
    <t>YOGYAKARTA</t>
  </si>
  <si>
    <t>INDIA</t>
  </si>
  <si>
    <t>A&amp;N ISLANDS</t>
  </si>
  <si>
    <t>ANDHRA PRADESH</t>
  </si>
  <si>
    <t>ARUNACHAL PR.</t>
  </si>
  <si>
    <t>ASSAM</t>
  </si>
  <si>
    <t>BIHAR</t>
  </si>
  <si>
    <t>CHANDIGARH</t>
  </si>
  <si>
    <t>CHHATTISGARH</t>
  </si>
  <si>
    <t>D&amp;N HAVELI</t>
  </si>
  <si>
    <t>DAMAN &amp; DIU</t>
  </si>
  <si>
    <t>DELHI</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</si>
  <si>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</si>
  <si>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</si>
  <si>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</si>
  <si>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</si>
  <si>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</si>
  <si>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</si>
  <si>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</si>
  <si>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</si>
  <si>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</si>
  <si>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</si>
  <si>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</si>
  <si>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</si>
  <si>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</si>
  <si>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</si>
  <si>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</si>
  <si>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</si>
  <si>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ODISHA</t>
  </si>
  <si>
    <t>PONDICHERRY</t>
  </si>
  <si>
    <t>RAJASTHAN</t>
  </si>
  <si>
    <t>SIKKIM</t>
  </si>
  <si>
    <t>TAMIL NADU</t>
  </si>
  <si>
    <t>TELANGANA</t>
  </si>
  <si>
    <t>TRIPURA</t>
  </si>
  <si>
    <t>UTTAR PRADESH</t>
  </si>
  <si>
    <t>UTTARAKHAND</t>
  </si>
  <si>
    <t>WEST BENGAL</t>
  </si>
  <si>
    <t>DEMOCRATIC PEOPLE'S REPUBLIC OF KOREA</t>
  </si>
  <si>
    <t>CHAGANG</t>
  </si>
  <si>
    <t>KAESONG</t>
  </si>
  <si>
    <t>KANGWON</t>
  </si>
  <si>
    <t>NAMPO</t>
  </si>
  <si>
    <t>NORTH HAMGYONG</t>
  </si>
  <si>
    <t>NORTH HWANGHAE</t>
  </si>
  <si>
    <t>NORTH PYONGAN</t>
  </si>
  <si>
    <t>PYONGYANG</t>
  </si>
  <si>
    <t>RYANGGANG</t>
  </si>
  <si>
    <t>SOUTH HAMGYONG</t>
  </si>
  <si>
    <t>SOUTH HWANGHAE</t>
  </si>
  <si>
    <t>SOUTH PYONGAN</t>
  </si>
  <si>
    <t>SRI LANKA</t>
  </si>
  <si>
    <t>NORTHERN CENTRAL</t>
  </si>
  <si>
    <t>NORTHERN WESTERN</t>
  </si>
  <si>
    <t>SABARAGAMUWA</t>
  </si>
  <si>
    <t>UVA</t>
  </si>
  <si>
    <t>MYANMAR</t>
  </si>
  <si>
    <t>AYEYARWADY</t>
  </si>
  <si>
    <t>BAGO(EAST)</t>
  </si>
  <si>
    <t>BAGO(WEST)</t>
  </si>
  <si>
    <t>CHIN</t>
  </si>
  <si>
    <t>KACHIN</t>
  </si>
  <si>
    <t>KAYAH</t>
  </si>
  <si>
    <t>KAYIN</t>
  </si>
  <si>
    <t>MAGWAY</t>
  </si>
  <si>
    <t>MANDALAY</t>
  </si>
  <si>
    <t>MON</t>
  </si>
  <si>
    <t>NAY PYI TAW</t>
  </si>
  <si>
    <t>RAKHINE</t>
  </si>
  <si>
    <t>SAGAING</t>
  </si>
  <si>
    <t>SHAN(EAST)</t>
  </si>
  <si>
    <t>SHAN(NORTH)</t>
  </si>
  <si>
    <t>SHAN(SOUTH)</t>
  </si>
  <si>
    <t>TANINTHARYI</t>
  </si>
  <si>
    <t>YANGON</t>
  </si>
  <si>
    <t>NEPAL</t>
  </si>
  <si>
    <t>1 NO. PROVINCE</t>
  </si>
  <si>
    <t>2 NO. PROVINCE</t>
  </si>
  <si>
    <t>3 NO. PROVINCE</t>
  </si>
  <si>
    <t>4 NO. PROVINCE</t>
  </si>
  <si>
    <t>5 NO. PROVINCE</t>
  </si>
  <si>
    <t>6 NO. PROVINCE</t>
  </si>
  <si>
    <t>7 NO. PROVINCE</t>
  </si>
  <si>
    <t>THAILAND</t>
  </si>
  <si>
    <t>AMNAT CHAROEN</t>
  </si>
  <si>
    <t>ANG THONG</t>
  </si>
  <si>
    <t>BANGKOK</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</si>
  <si>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</si>
  <si>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</si>
  <si>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</si>
  <si>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</si>
  <si>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</si>
  <si>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</si>
  <si>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</si>
  <si>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</si>
  <si>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</si>
  <si>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</si>
  <si>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</si>
  <si>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</si>
  <si>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</si>
  <si>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</si>
  <si>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</si>
  <si>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</si>
  <si>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</si>
  <si>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</si>
  <si>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</si>
  <si>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</si>
  <si>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</si>
  <si>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</si>
  <si>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</si>
  <si>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</si>
  <si>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</si>
  <si>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</si>
  <si>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</si>
  <si>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</si>
  <si>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</si>
  <si>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</si>
  <si>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</si>
  <si>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</si>
  <si>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</si>
  <si>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</si>
  <si>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</si>
  <si>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</si>
  <si>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</si>
  <si>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</si>
  <si>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</si>
  <si>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</si>
  <si>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</si>
  <si>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</si>
  <si>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</si>
  <si>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</si>
  <si>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</si>
  <si>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</si>
  <si>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</si>
  <si>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</si>
  <si>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</si>
  <si>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</si>
  <si>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</si>
  <si>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</si>
  <si>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</si>
  <si>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</si>
  <si>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</si>
  <si>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</si>
  <si>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SARABURI</t>
  </si>
  <si>
    <t>SATUN</t>
  </si>
  <si>
    <t>SI SA KET</t>
  </si>
  <si>
    <t>SING BURI</t>
  </si>
  <si>
    <t>SONGKHLA</t>
  </si>
  <si>
    <t>SUKHOTHAI</t>
  </si>
  <si>
    <t>SUPHAN BURI</t>
  </si>
  <si>
    <t>SURAT THANI</t>
  </si>
  <si>
    <t>SURIN</t>
  </si>
  <si>
    <t>TAK</t>
  </si>
  <si>
    <t>TRANG</t>
  </si>
  <si>
    <t>TRAT</t>
  </si>
  <si>
    <t>UBON RATCHATHANI</t>
  </si>
  <si>
    <t>UDON THANI</t>
  </si>
  <si>
    <t>UTHAI THANI</t>
  </si>
  <si>
    <t>UTTARADIT</t>
  </si>
  <si>
    <t>YALA</t>
  </si>
  <si>
    <t>YASOTHON</t>
  </si>
  <si>
    <t>TIMOR-LESTE</t>
  </si>
  <si>
    <t>AILEU</t>
  </si>
  <si>
    <t>AINARO</t>
  </si>
  <si>
    <t>BAUCAU</t>
  </si>
  <si>
    <t>BOBONARO</t>
  </si>
  <si>
    <t>COVALIMA</t>
  </si>
  <si>
    <t>DILI</t>
  </si>
  <si>
    <t>ERMERA</t>
  </si>
  <si>
    <t>LAUTEM</t>
  </si>
  <si>
    <t>LIQUIÇÁ</t>
  </si>
  <si>
    <t>MANATUTO</t>
  </si>
  <si>
    <t>MANUFAHI</t>
  </si>
  <si>
    <t>OECUSSI</t>
  </si>
  <si>
    <t>VIQUEQUE</t>
  </si>
  <si>
    <t>AMERICAN SAMOA</t>
  </si>
  <si>
    <t>WPRO</t>
  </si>
  <si>
    <t>MANU'A</t>
  </si>
  <si>
    <t>ROSE ISLAND</t>
  </si>
  <si>
    <t>SWAINS ISLAND</t>
  </si>
  <si>
    <t>AUSTRALIA</t>
  </si>
  <si>
    <t>AUSTRALIAN CAPITAL TERRITORY</t>
  </si>
  <si>
    <t>NEW SOUTH WALES</t>
  </si>
  <si>
    <t>NORTHERN TERRITORY</t>
  </si>
  <si>
    <t>QUEENSLAND</t>
  </si>
  <si>
    <t>SOUTH AUSTRALIA</t>
  </si>
  <si>
    <t>TASMANIA</t>
  </si>
  <si>
    <t>VICTORIA</t>
  </si>
  <si>
    <t>WESTERN AUSTRALIA</t>
  </si>
  <si>
    <t>BRUNEI DARUSSALAM</t>
  </si>
  <si>
    <t>BELAIT</t>
  </si>
  <si>
    <t>BRUNEI-MUARA</t>
  </si>
  <si>
    <t>TEMBURONG</t>
  </si>
  <si>
    <t>TUTONG</t>
  </si>
  <si>
    <t>COOK ISLANDS</t>
  </si>
  <si>
    <t>AITUTAKI</t>
  </si>
  <si>
    <t>ATIU</t>
  </si>
  <si>
    <t>AVARUA</t>
  </si>
  <si>
    <t>MANGAIA</t>
  </si>
  <si>
    <t>MANIHIKI</t>
  </si>
  <si>
    <t>MANUAE AND TEAUOTU</t>
  </si>
  <si>
    <t>MAUKE</t>
  </si>
  <si>
    <t>MITIARO</t>
  </si>
  <si>
    <t>NASSAU</t>
  </si>
  <si>
    <t>PUKAPUKA</t>
  </si>
  <si>
    <t>RAKAHANGA</t>
  </si>
  <si>
    <t>RAROTONGA</t>
  </si>
  <si>
    <t>SUWARROW</t>
  </si>
  <si>
    <t>TAKUTEA</t>
  </si>
  <si>
    <t>TONGAREVA</t>
  </si>
  <si>
    <t>CHINA</t>
  </si>
  <si>
    <t>ANHUI</t>
  </si>
  <si>
    <t>BEIJING</t>
  </si>
  <si>
    <t>CHONGQING</t>
  </si>
  <si>
    <t>FUJIAN</t>
  </si>
  <si>
    <t>GANSU</t>
  </si>
  <si>
    <t>GUANGDONG</t>
  </si>
  <si>
    <t>GUANGXI</t>
  </si>
  <si>
    <t>GUIZHOU</t>
  </si>
  <si>
    <t>HAINAN</t>
  </si>
  <si>
    <t>HEBEI</t>
  </si>
  <si>
    <t>HEILONGJIANG</t>
  </si>
  <si>
    <t>HENAN</t>
  </si>
  <si>
    <t>HONG KONG SAR</t>
  </si>
  <si>
    <t>HUBEI</t>
  </si>
  <si>
    <t>HUNAN</t>
  </si>
  <si>
    <t>INNER MONGOLIA</t>
  </si>
  <si>
    <t>JIANGSU</t>
  </si>
  <si>
    <t>JIANGXI</t>
  </si>
  <si>
    <t>JILIN</t>
  </si>
  <si>
    <t>LIAONING</t>
  </si>
  <si>
    <t>MACAO SAR</t>
  </si>
  <si>
    <t>NINGXIA</t>
  </si>
  <si>
    <t>QINGHAI</t>
  </si>
  <si>
    <t>SHAANXI</t>
  </si>
  <si>
    <t>SHANDONG</t>
  </si>
  <si>
    <t>SHANGHAI</t>
  </si>
  <si>
    <t>SHANXI</t>
  </si>
  <si>
    <t>SICHUAN</t>
  </si>
  <si>
    <t>TAIWAN, CHINA</t>
  </si>
  <si>
    <t>TIANJIN</t>
  </si>
  <si>
    <t>XINJIANG</t>
  </si>
  <si>
    <t>XIZANG</t>
  </si>
  <si>
    <t>YUNNAN</t>
  </si>
  <si>
    <t>ZHEJIANG</t>
  </si>
  <si>
    <t>FIJI</t>
  </si>
  <si>
    <t>MICRONESIA (FEDERATED STATES OF)</t>
  </si>
  <si>
    <t>CHUUK</t>
  </si>
  <si>
    <t>KUSAIE</t>
  </si>
  <si>
    <t>POHNPEI</t>
  </si>
  <si>
    <t>YAP</t>
  </si>
  <si>
    <t>GUAM</t>
  </si>
  <si>
    <t>AGANA HEIGHTS</t>
  </si>
  <si>
    <t>AGAT</t>
  </si>
  <si>
    <t>ASAN</t>
  </si>
  <si>
    <t>BARRIGADA</t>
  </si>
  <si>
    <t>CHALAN PAGO-ORDOT</t>
  </si>
  <si>
    <t>DEDEDO</t>
  </si>
  <si>
    <t>HAGATÑA</t>
  </si>
  <si>
    <t>INARAJAN</t>
  </si>
  <si>
    <t>MANGILAO</t>
  </si>
  <si>
    <t>MERIZO</t>
  </si>
  <si>
    <t>MONGMONG-TOTO-MAITE</t>
  </si>
  <si>
    <t>PITI</t>
  </si>
  <si>
    <t>SANTA RITA</t>
  </si>
  <si>
    <t>SINAJANA</t>
  </si>
  <si>
    <t>TALOFOFO</t>
  </si>
  <si>
    <t>TAMUNING</t>
  </si>
  <si>
    <t>UMATAC</t>
  </si>
  <si>
    <t>YIGO</t>
  </si>
  <si>
    <t>YONA</t>
  </si>
  <si>
    <t>JAPAN</t>
  </si>
  <si>
    <t>AITI</t>
  </si>
  <si>
    <t>AKITA</t>
  </si>
  <si>
    <t>AOMORI</t>
  </si>
  <si>
    <t>EHIME</t>
  </si>
  <si>
    <t>GIFU</t>
  </si>
  <si>
    <t>GUNMA</t>
  </si>
  <si>
    <t>HIROSIMA</t>
  </si>
  <si>
    <t>HOKKAIDOO</t>
  </si>
  <si>
    <t>HUKUI</t>
  </si>
  <si>
    <t>HUKUOKA</t>
  </si>
  <si>
    <t>HUKUSIMA</t>
  </si>
  <si>
    <t>HYOOGO</t>
  </si>
  <si>
    <t>IBARAKI</t>
  </si>
  <si>
    <t>ISIKAWA</t>
  </si>
  <si>
    <t>IWATE</t>
  </si>
  <si>
    <t>KAGAWA</t>
  </si>
  <si>
    <t>KAGOSIMA</t>
  </si>
  <si>
    <t>KANAGAWA</t>
  </si>
  <si>
    <t>KOOTI</t>
  </si>
  <si>
    <t>KUMAMOTO</t>
  </si>
  <si>
    <t>KYOOTO</t>
  </si>
  <si>
    <t>MIE</t>
  </si>
  <si>
    <t>MIYAGI</t>
  </si>
  <si>
    <t>MIYAZAKI</t>
  </si>
  <si>
    <t>NAGANO</t>
  </si>
  <si>
    <t>NAGASAKI</t>
  </si>
  <si>
    <t>NARA</t>
  </si>
  <si>
    <t>NIIGATA</t>
  </si>
  <si>
    <t>OKAYAMA</t>
  </si>
  <si>
    <t>OKINAWA</t>
  </si>
  <si>
    <t>OOITA</t>
  </si>
  <si>
    <t>OOSAKA</t>
  </si>
  <si>
    <t>SAGA</t>
  </si>
  <si>
    <t>SAITAMA</t>
  </si>
  <si>
    <t>SIGA</t>
  </si>
  <si>
    <t>SIMANE</t>
  </si>
  <si>
    <t>SIZUOKA</t>
  </si>
  <si>
    <t>TIBA</t>
  </si>
  <si>
    <t>TOKUSIMA</t>
  </si>
  <si>
    <t>TOOKYOO</t>
  </si>
  <si>
    <t>TOTIGI</t>
  </si>
  <si>
    <t>TOTTORI</t>
  </si>
  <si>
    <t>TOYAMA</t>
  </si>
  <si>
    <t>WAKAYAMA</t>
  </si>
  <si>
    <t>YAMAGATA</t>
  </si>
  <si>
    <t>YAMAGUTI</t>
  </si>
  <si>
    <t>YAMANASI</t>
  </si>
  <si>
    <t>CAMBODIA</t>
  </si>
  <si>
    <t>BANTEAY MEANCHEY</t>
  </si>
  <si>
    <t>BATTAMBANG</t>
  </si>
  <si>
    <t>KAMPONG CHAM</t>
  </si>
  <si>
    <t>KAMPONG CHHNANG</t>
  </si>
  <si>
    <t>KAMPONG SPEU</t>
  </si>
  <si>
    <t>KAMPONG THOM</t>
  </si>
  <si>
    <t>KAMPOT</t>
  </si>
  <si>
    <t>KANDAL</t>
  </si>
  <si>
    <t>KEP</t>
  </si>
  <si>
    <t>KOH KONG</t>
  </si>
  <si>
    <t>KRATIE</t>
  </si>
  <si>
    <t>MONDUL KIRI</t>
  </si>
  <si>
    <t>ODDAR MEANCHEY</t>
  </si>
  <si>
    <t>PAILIN</t>
  </si>
  <si>
    <t>PHNOM PENH</t>
  </si>
  <si>
    <t>PREAH SIHANOUK</t>
  </si>
  <si>
    <t>PREAH VIHEAR</t>
  </si>
  <si>
    <t>PREY VENG</t>
  </si>
  <si>
    <t>PURSAT</t>
  </si>
  <si>
    <t>RATANAKIRI</t>
  </si>
  <si>
    <t>SIEM REAP</t>
  </si>
  <si>
    <t>STUNG TRENG</t>
  </si>
  <si>
    <t>SVAY RIENG</t>
  </si>
  <si>
    <t>TAKEO</t>
  </si>
  <si>
    <t>TBONG KHMUM</t>
  </si>
  <si>
    <t>KIRIBATI</t>
  </si>
  <si>
    <t>ABAIANG</t>
  </si>
  <si>
    <t>ABEMANA</t>
  </si>
  <si>
    <t>ARANUKA</t>
  </si>
  <si>
    <t>ARORAE</t>
  </si>
  <si>
    <t>BANABA</t>
  </si>
  <si>
    <t>BERU</t>
  </si>
  <si>
    <t>BUTARITARI</t>
  </si>
  <si>
    <t>KIRITIMATI</t>
  </si>
  <si>
    <t>KURIA</t>
  </si>
  <si>
    <t>MAIANA</t>
  </si>
  <si>
    <t>MAKIN</t>
  </si>
  <si>
    <t>MARAKEI</t>
  </si>
  <si>
    <t>NIKUNAU</t>
  </si>
  <si>
    <t>NONOUTI</t>
  </si>
  <si>
    <t>ONOTOA</t>
  </si>
  <si>
    <t>PHOENIX ISLANDS</t>
  </si>
  <si>
    <t>SOUTHERN LINE ISLANDS</t>
  </si>
  <si>
    <t>TABITEUEA NORTH</t>
  </si>
  <si>
    <t>TABITEUEA SOUTH</t>
  </si>
  <si>
    <t>TABUAERAN</t>
  </si>
  <si>
    <t>TAMANA</t>
  </si>
  <si>
    <t>TARAWA NORTH</t>
  </si>
  <si>
    <t>TARAWA SOUTH</t>
  </si>
  <si>
    <t>TERAINA</t>
  </si>
  <si>
    <t>REPUBLIC OF KOREA</t>
  </si>
  <si>
    <t>BUSAN</t>
  </si>
  <si>
    <t>CHUNGCHEONGBUK-DO</t>
  </si>
  <si>
    <t>CHUNGCHEONGNAM-DO</t>
  </si>
  <si>
    <t>DAEGU</t>
  </si>
  <si>
    <t>DAEJEON</t>
  </si>
  <si>
    <t>GANGWON-DO</t>
  </si>
  <si>
    <t>GWANGJU</t>
  </si>
  <si>
    <t>GYEONGGI-DO</t>
  </si>
  <si>
    <t>GYEONGSANGBUK-DO</t>
  </si>
  <si>
    <t>GYEONGSANGNAM-DO</t>
  </si>
  <si>
    <t>INCHEON</t>
  </si>
  <si>
    <t>JEJU</t>
  </si>
  <si>
    <t>JEOLLABUK-DO</t>
  </si>
  <si>
    <t>JEOLLANAM-DO</t>
  </si>
  <si>
    <t>SEJONG</t>
  </si>
  <si>
    <t>SEOUL</t>
  </si>
  <si>
    <t>ULSAN</t>
  </si>
  <si>
    <t>LAO PEOPLE'S DEMOCRATIC REPUBLIC</t>
  </si>
  <si>
    <t>ATTAPEU</t>
  </si>
  <si>
    <t>BOKEO</t>
  </si>
  <si>
    <t>BORIKHAMXAY</t>
  </si>
  <si>
    <t>CHAMPASACK</t>
  </si>
  <si>
    <t>HUAPHANH</t>
  </si>
  <si>
    <t>KHAMMUANE</t>
  </si>
  <si>
    <t>LUANGNAMTHA</t>
  </si>
  <si>
    <t>LUANGPRABANG</t>
  </si>
  <si>
    <t>ODOMXAY</t>
  </si>
  <si>
    <t>PHONGSALY</t>
  </si>
  <si>
    <t>SARAVANE</t>
  </si>
  <si>
    <t>SAVANNAHKET</t>
  </si>
  <si>
    <t>SEKONG</t>
  </si>
  <si>
    <t>VIENTIANE MUNICIPALITY</t>
  </si>
  <si>
    <t>VIENTIANE PROVINCE</t>
  </si>
  <si>
    <t>XAYABURY</t>
  </si>
  <si>
    <t>XAYSOMBOOUN</t>
  </si>
  <si>
    <t>XIENGKHUANG</t>
  </si>
  <si>
    <t>MARSHALL ISLANDS</t>
  </si>
  <si>
    <t>AILINGINAE</t>
  </si>
  <si>
    <t>AILINGLAPLAP</t>
  </si>
  <si>
    <t>AILUK</t>
  </si>
  <si>
    <t>ARNO</t>
  </si>
  <si>
    <t>AUR</t>
  </si>
  <si>
    <t>BIKAR</t>
  </si>
  <si>
    <t>BIKINI</t>
  </si>
  <si>
    <t>BOKAK</t>
  </si>
  <si>
    <t>EBON</t>
  </si>
  <si>
    <t>ENEWETAK</t>
  </si>
  <si>
    <t>ERIKUB</t>
  </si>
  <si>
    <t>JABAT</t>
  </si>
  <si>
    <t>JALUIT</t>
  </si>
  <si>
    <t>JEMO</t>
  </si>
  <si>
    <t>KILI</t>
  </si>
  <si>
    <t>KWAJALEIN</t>
  </si>
  <si>
    <t>LAE</t>
  </si>
  <si>
    <t>LIB</t>
  </si>
  <si>
    <t>LIKIEP</t>
  </si>
  <si>
    <t>MAJURO</t>
  </si>
  <si>
    <t>MALOELAP</t>
  </si>
  <si>
    <t>MEJIT</t>
  </si>
  <si>
    <t>MILI</t>
  </si>
  <si>
    <t>NAMORIK</t>
  </si>
  <si>
    <t>NAMU</t>
  </si>
  <si>
    <t>RONGELAP</t>
  </si>
  <si>
    <t>RONGRIK</t>
  </si>
  <si>
    <t>TOKE</t>
  </si>
  <si>
    <t>UJAE</t>
  </si>
  <si>
    <t>UJELANG</t>
  </si>
  <si>
    <t>UTRIK</t>
  </si>
  <si>
    <t>WOTHO</t>
  </si>
  <si>
    <t>WOTJE</t>
  </si>
  <si>
    <t>MONGOLIA</t>
  </si>
  <si>
    <t>ARHANGAY</t>
  </si>
  <si>
    <t>BAYAN-ÖLGIY</t>
  </si>
  <si>
    <t>BAYANHONGOR</t>
  </si>
  <si>
    <t>BULGAN</t>
  </si>
  <si>
    <t>DARHAN-UUL</t>
  </si>
  <si>
    <t>DORNOD</t>
  </si>
  <si>
    <t>DORNOGOVI</t>
  </si>
  <si>
    <t>DUNDGOVI</t>
  </si>
  <si>
    <t>DZAVHAN</t>
  </si>
  <si>
    <t>GOVI-ALTAY</t>
  </si>
  <si>
    <t>GOVISÜMBER</t>
  </si>
  <si>
    <t>HENTIY</t>
  </si>
  <si>
    <t>HOVD</t>
  </si>
  <si>
    <t>HÖVSGÖL</t>
  </si>
  <si>
    <t>ÖMNÖGOVI</t>
  </si>
  <si>
    <t>ORHON</t>
  </si>
  <si>
    <t>ÖVÖRHANGAY</t>
  </si>
  <si>
    <t>SELENGE</t>
  </si>
  <si>
    <t>SÜHBAATAR</t>
  </si>
  <si>
    <t>TÖV</t>
  </si>
  <si>
    <t>ULAANBAATAR</t>
  </si>
  <si>
    <t>UVS</t>
  </si>
  <si>
    <t>NORTHERN MARIANA ISLANDS (COMMONWEALTH OF THE)</t>
  </si>
  <si>
    <t>NORTHERN ISLANDS</t>
  </si>
  <si>
    <t>ROTA</t>
  </si>
  <si>
    <t>SAIPAN</t>
  </si>
  <si>
    <t>TINIAN</t>
  </si>
  <si>
    <t>MALAYSIA</t>
  </si>
  <si>
    <t>JOHOR</t>
  </si>
  <si>
    <t>KEDAH</t>
  </si>
  <si>
    <t>KELANTAN</t>
  </si>
  <si>
    <t>MELAKA</t>
  </si>
  <si>
    <t>NEGERI SEMBILAN</t>
  </si>
  <si>
    <t>PAHANG</t>
  </si>
  <si>
    <t>PERAK</t>
  </si>
  <si>
    <t>PERLIS</t>
  </si>
  <si>
    <t>PULAU PINANG</t>
  </si>
  <si>
    <t>SABAH</t>
  </si>
  <si>
    <t>SARAWAK</t>
  </si>
  <si>
    <t>SELANGOR</t>
  </si>
  <si>
    <t>TERENGGANU</t>
  </si>
  <si>
    <t>W.P. PUTRAJAYA</t>
  </si>
  <si>
    <t>W.P.KUALA LUMPUR</t>
  </si>
  <si>
    <t>WP LABUAN</t>
  </si>
  <si>
    <t>NEW CALEDONIA</t>
  </si>
  <si>
    <t>ÃƑÂŽLES</t>
  </si>
  <si>
    <t>NAURU</t>
  </si>
  <si>
    <t>AIWO</t>
  </si>
  <si>
    <t>ANABAR</t>
  </si>
  <si>
    <t>ANETAN</t>
  </si>
  <si>
    <t>ANIBARE</t>
  </si>
  <si>
    <t>BAITI</t>
  </si>
  <si>
    <t>BOADA</t>
  </si>
  <si>
    <t>BOE</t>
  </si>
  <si>
    <t>DENIGOMUDU</t>
  </si>
  <si>
    <t>EWA</t>
  </si>
  <si>
    <t>IJUW</t>
  </si>
  <si>
    <t>MENENG</t>
  </si>
  <si>
    <t>NIBOK</t>
  </si>
  <si>
    <t>UABOE</t>
  </si>
  <si>
    <t>YAREN</t>
  </si>
  <si>
    <t>NIUE</t>
  </si>
  <si>
    <t>ALOFI</t>
  </si>
  <si>
    <t>AVATELE</t>
  </si>
  <si>
    <t>FONUAKULA</t>
  </si>
  <si>
    <t>HIKUTAVAKE</t>
  </si>
  <si>
    <t>LAKEPA</t>
  </si>
  <si>
    <t>LIKU</t>
  </si>
  <si>
    <t>MUTALAU</t>
  </si>
  <si>
    <t>NEW ZEALAND</t>
  </si>
  <si>
    <t>AUCKLAND</t>
  </si>
  <si>
    <t>BAY OF PLENTY</t>
  </si>
  <si>
    <t>CANTERBURY</t>
  </si>
  <si>
    <t>CAPITAL AND COAST</t>
  </si>
  <si>
    <t>COUNTIES MANUKAU</t>
  </si>
  <si>
    <t>HAWKE'S BAY</t>
  </si>
  <si>
    <t>HUTT</t>
  </si>
  <si>
    <t>MIDCENTRAL</t>
  </si>
  <si>
    <t>NELSON-MARLBOROUGH</t>
  </si>
  <si>
    <t>NORTHLAND</t>
  </si>
  <si>
    <t>SOUTH CANTERBURY</t>
  </si>
  <si>
    <t>TAIRAWHITI</t>
  </si>
  <si>
    <t>TARANAKI</t>
  </si>
  <si>
    <t>WAIKATO</t>
  </si>
  <si>
    <t>WAIRARAPA</t>
  </si>
  <si>
    <t>WAITEMATA</t>
  </si>
  <si>
    <t>WEST COAST</t>
  </si>
  <si>
    <t>WHANGANUI</t>
  </si>
  <si>
    <t>FRENCH POLYNESIA</t>
  </si>
  <si>
    <t>AUSTRALES</t>
  </si>
  <si>
    <t>ILES DU VENT</t>
  </si>
  <si>
    <t>ILES SOUS LE VENT</t>
  </si>
  <si>
    <t>MARQUISES</t>
  </si>
  <si>
    <t>TUAMOTU-GAMBIER</t>
  </si>
  <si>
    <t>PAPUA NEW GUINEA</t>
  </si>
  <si>
    <t>BOUGAINVILLE</t>
  </si>
  <si>
    <t>CHIMBU (SIMBU)</t>
  </si>
  <si>
    <t>EAST NEW BRITAIN</t>
  </si>
  <si>
    <t>EAST SEPIK</t>
  </si>
  <si>
    <t>EASTERN HIGHLANDS</t>
  </si>
  <si>
    <t>ENGA</t>
  </si>
  <si>
    <t>GULF PROVINCE</t>
  </si>
  <si>
    <t>HELA</t>
  </si>
  <si>
    <t>JIWAKA</t>
  </si>
  <si>
    <t>MADANG</t>
  </si>
  <si>
    <t>MANUS</t>
  </si>
  <si>
    <t>MILNE BAY PROVINCE</t>
  </si>
  <si>
    <t>MOROBE</t>
  </si>
  <si>
    <t>NATIONAL CAPITAL DISTRICT</t>
  </si>
  <si>
    <t>NEW IRELAND</t>
  </si>
  <si>
    <t>NORTHERN (ORO)</t>
  </si>
  <si>
    <t>SOUTHERN HIGHLANDS</t>
  </si>
  <si>
    <t>WEST NEW BRITAIN</t>
  </si>
  <si>
    <t>WEST SEPIK (SANDAUN)</t>
  </si>
  <si>
    <t>WESTERN HIGHLANDS</t>
  </si>
  <si>
    <t>PHILIPPINES</t>
  </si>
  <si>
    <t>BANGSAMORO AUTONOMOUS REGION IN MUSLIM MINDANAO (BARMM)</t>
  </si>
  <si>
    <t>BICOL REGION (REGION V)</t>
  </si>
  <si>
    <t>CAGAYAN VALLEY (REGION II)</t>
  </si>
  <si>
    <t>CALABARZON (REGION IV-A)</t>
  </si>
  <si>
    <t>CARAGA (REGION XIII)</t>
  </si>
  <si>
    <t>CENTRAL LUZON (REGION III)</t>
  </si>
  <si>
    <t>CENTRAL VISAYAS (REGION VII)</t>
  </si>
  <si>
    <t>CORDILLERA ADMINISTRATIVE REGION (CAR)</t>
  </si>
  <si>
    <t>DAVAO REGION (REGION XI)</t>
  </si>
  <si>
    <t>EASTERN VISAYAS (REGION VIII)</t>
  </si>
  <si>
    <t>ILOCOS REGION (REGION I)</t>
  </si>
  <si>
    <t>MIMAROPA (REGION IV-B)</t>
  </si>
  <si>
    <t>NATIONAL CAPITAL REGION (NCR)</t>
  </si>
  <si>
    <t>NORTHERN MINDANAO (REGION X)</t>
  </si>
  <si>
    <t>SOCCSKSARGEN (REGION XII)</t>
  </si>
  <si>
    <t>WESTERN VISAYAS (REGION VI)</t>
  </si>
  <si>
    <t>ZAMBOANGA PENINSULA (REGION IX)</t>
  </si>
  <si>
    <t>PITCAIRN ISLANDS</t>
  </si>
  <si>
    <t>DUCIE</t>
  </si>
  <si>
    <t>HENDERSON</t>
  </si>
  <si>
    <t>OENO</t>
  </si>
  <si>
    <t>PITCAIRN</t>
  </si>
  <si>
    <t>PALAU</t>
  </si>
  <si>
    <t>AIMELIIK</t>
  </si>
  <si>
    <t>AIRAI</t>
  </si>
  <si>
    <t>ANGAUR</t>
  </si>
  <si>
    <t>HATOBOHEI</t>
  </si>
  <si>
    <t>KAYANGEL</t>
  </si>
  <si>
    <t>KOROR</t>
  </si>
  <si>
    <t>MELEKEOK</t>
  </si>
  <si>
    <t>NGARAARD</t>
  </si>
  <si>
    <t>NGARDMAU</t>
  </si>
  <si>
    <t>NGAREMLENGUI</t>
  </si>
  <si>
    <t>NGATPANG</t>
  </si>
  <si>
    <t>NGCHESAR</t>
  </si>
  <si>
    <t>NGERCHELONG</t>
  </si>
  <si>
    <t>NGIWAL</t>
  </si>
  <si>
    <t>PELELIU</t>
  </si>
  <si>
    <t>SONSOROL</t>
  </si>
  <si>
    <t>SOLOMON ISLANDS</t>
  </si>
  <si>
    <t>CHOISEUL</t>
  </si>
  <si>
    <t>GUADALCANAL</t>
  </si>
  <si>
    <t>HONIARA</t>
  </si>
  <si>
    <t>ISABEL</t>
  </si>
  <si>
    <t>MAKIRA AND ULAWA</t>
  </si>
  <si>
    <t>MALAITA</t>
  </si>
  <si>
    <t>RENNELL AND BELLONA</t>
  </si>
  <si>
    <t>TEMOTU PROVINCE</t>
  </si>
  <si>
    <t>WESTERN PROVINCE</t>
  </si>
  <si>
    <t>TOKELAU</t>
  </si>
  <si>
    <t>ATAFU</t>
  </si>
  <si>
    <t>FAKAOFO</t>
  </si>
  <si>
    <t>NUKUNONU</t>
  </si>
  <si>
    <t>TONGA</t>
  </si>
  <si>
    <t>EUA</t>
  </si>
  <si>
    <t>HA'APAI</t>
  </si>
  <si>
    <t>NIUAS</t>
  </si>
  <si>
    <t>TONGATAPU</t>
  </si>
  <si>
    <t>VAVA'U</t>
  </si>
  <si>
    <t>TUVALU</t>
  </si>
  <si>
    <t>FUNAFUTI</t>
  </si>
  <si>
    <t>NANUMANGA</t>
  </si>
  <si>
    <t>NANUMEA</t>
  </si>
  <si>
    <t>NIULAKITA</t>
  </si>
  <si>
    <t>NIUTAO</t>
  </si>
  <si>
    <t>NUI</t>
  </si>
  <si>
    <t>NUKUFETAU</t>
  </si>
  <si>
    <t>NUKULAELAE</t>
  </si>
  <si>
    <t>VAITUPU</t>
  </si>
  <si>
    <t>VIET NAM</t>
  </si>
  <si>
    <t>AN GIANG</t>
  </si>
  <si>
    <t>BA RIA-VUNG TAU</t>
  </si>
  <si>
    <t>BAC GIANG</t>
  </si>
  <si>
    <t>BAC KAN</t>
  </si>
  <si>
    <t>BAC LIEU</t>
  </si>
  <si>
    <t>BAC NINH</t>
  </si>
  <si>
    <t>BEN TRE</t>
  </si>
  <si>
    <t>BINH DINH</t>
  </si>
  <si>
    <t>BINH DUONG</t>
  </si>
  <si>
    <t>BINH PHUOC</t>
  </si>
  <si>
    <t>BINH THUAN</t>
  </si>
  <si>
    <t>CA MAU</t>
  </si>
  <si>
    <t>CAN THO</t>
  </si>
  <si>
    <t>CAO BANG</t>
  </si>
  <si>
    <t>DA NANG</t>
  </si>
  <si>
    <t>DAK LAK</t>
  </si>
  <si>
    <t>DAK NONG</t>
  </si>
  <si>
    <t>DIEN BIEN</t>
  </si>
  <si>
    <t>DONG NAI</t>
  </si>
  <si>
    <t>DONG THAP</t>
  </si>
  <si>
    <t>GIA LAI</t>
  </si>
  <si>
    <t>HA GIANG</t>
  </si>
  <si>
    <t>HA NAM</t>
  </si>
  <si>
    <t>HA NOI</t>
  </si>
  <si>
    <t>HA TINH</t>
  </si>
  <si>
    <t>HAI DUONG</t>
  </si>
  <si>
    <t>HAI PHONG</t>
  </si>
  <si>
    <t>HAU GIANG</t>
  </si>
  <si>
    <t>HO CHI MINH</t>
  </si>
  <si>
    <t>HOA BINH</t>
  </si>
  <si>
    <t>HUNG YEN</t>
  </si>
  <si>
    <t>KHANH HOA</t>
  </si>
  <si>
    <t>KIEN GIANG</t>
  </si>
  <si>
    <t>KON TUM</t>
  </si>
  <si>
    <t>LAI CHAU</t>
  </si>
  <si>
    <t>LAM DONG</t>
  </si>
  <si>
    <t>LANG SON</t>
  </si>
  <si>
    <t>LAO CAI</t>
  </si>
  <si>
    <t>LONG AN</t>
  </si>
  <si>
    <t>NAM DINH</t>
  </si>
  <si>
    <t>NGHE AN</t>
  </si>
  <si>
    <t>NINH BINH</t>
  </si>
  <si>
    <t>NINH THUAN</t>
  </si>
  <si>
    <t>PHU THO</t>
  </si>
  <si>
    <t>PHU YEN</t>
  </si>
  <si>
    <t>QUANG BINH</t>
  </si>
  <si>
    <t>QUANG NAM</t>
  </si>
  <si>
    <t>QUANG NGAI</t>
  </si>
  <si>
    <t>QUANG NINH</t>
  </si>
  <si>
    <t>QUANG TRI</t>
  </si>
  <si>
    <t>SOC TRANG</t>
  </si>
  <si>
    <t>SON LA</t>
  </si>
  <si>
    <t>TAY NINH</t>
  </si>
  <si>
    <t>THAI BINH</t>
  </si>
  <si>
    <t>THAI NGUYEN</t>
  </si>
  <si>
    <t>THANH HOA</t>
  </si>
  <si>
    <t>THUA THIEN-HUE</t>
  </si>
  <si>
    <t>TIEN GIANG</t>
  </si>
  <si>
    <t>TRA VINH</t>
  </si>
  <si>
    <t>TUYEN QUANG</t>
  </si>
  <si>
    <t>VINH LONG</t>
  </si>
  <si>
    <t>VINH PHUC</t>
  </si>
  <si>
    <t>YEN BAI</t>
  </si>
  <si>
    <t>VANUATU</t>
  </si>
  <si>
    <t>MALAMPA</t>
  </si>
  <si>
    <t>PENAMA</t>
  </si>
  <si>
    <t>SANMA</t>
  </si>
  <si>
    <t>SHEFA</t>
  </si>
  <si>
    <t>TAFEA</t>
  </si>
  <si>
    <t>TORBA</t>
  </si>
  <si>
    <t>WALLIS AND FUTUNA</t>
  </si>
  <si>
    <t>ALO</t>
  </si>
  <si>
    <t>HAHAKE</t>
  </si>
  <si>
    <t>HIHIFO</t>
  </si>
  <si>
    <t>MUA</t>
  </si>
  <si>
    <t>SIGAVE</t>
  </si>
  <si>
    <t>SAMOA</t>
  </si>
  <si>
    <t>SAVAI'I</t>
  </si>
  <si>
    <t>UPOLU</t>
  </si>
  <si>
    <t>TOWN OF ST. GEORGE</t>
  </si>
  <si>
    <t>RIVAS</t>
  </si>
  <si>
    <t>Level</t>
  </si>
  <si>
    <t>Frequency</t>
  </si>
  <si>
    <t>Likelihood Color</t>
  </si>
  <si>
    <t>Likelhood</t>
  </si>
  <si>
    <t>Score</t>
  </si>
  <si>
    <t>Severity</t>
  </si>
  <si>
    <t>Vulnerability</t>
  </si>
  <si>
    <t>Coping Capacity</t>
  </si>
  <si>
    <t>Impact</t>
  </si>
  <si>
    <t>Confidence Level</t>
  </si>
  <si>
    <t>From</t>
  </si>
  <si>
    <t>To</t>
  </si>
  <si>
    <t>Risk Level</t>
  </si>
  <si>
    <t>Subgroup</t>
  </si>
  <si>
    <t>Main Type</t>
  </si>
  <si>
    <t>Selected Hazards</t>
  </si>
  <si>
    <t>Hazrad</t>
  </si>
  <si>
    <t>Geo Area</t>
  </si>
  <si>
    <t>Likelihood</t>
  </si>
  <si>
    <t>REF</t>
  </si>
  <si>
    <t>English</t>
  </si>
  <si>
    <t>Portuguese</t>
  </si>
  <si>
    <t xml:space="preserve">Serbian </t>
  </si>
  <si>
    <t>W01</t>
  </si>
  <si>
    <t>Country/Territory/Area</t>
  </si>
  <si>
    <t>(P) Country/Territory/Area</t>
  </si>
  <si>
    <t>Држава/територија/област</t>
  </si>
  <si>
    <t>W02</t>
  </si>
  <si>
    <t>Level of Workshop</t>
  </si>
  <si>
    <t>(P) Level of Workshop</t>
  </si>
  <si>
    <t>Ниво радионице</t>
  </si>
  <si>
    <t>W03</t>
  </si>
  <si>
    <t>Subnational Areas (if applicable)</t>
  </si>
  <si>
    <t>(P) Subnational Areas (if applicable)</t>
  </si>
  <si>
    <t>Поднационалне области (ако је примењиво)</t>
  </si>
  <si>
    <t>W04</t>
  </si>
  <si>
    <t>Additional Area(s)</t>
  </si>
  <si>
    <t>(P) Additional Area(s)</t>
  </si>
  <si>
    <t>Додатне области</t>
  </si>
  <si>
    <t>W05</t>
  </si>
  <si>
    <t>Start Date</t>
  </si>
  <si>
    <t>Data de início</t>
  </si>
  <si>
    <t>Датум почетка</t>
  </si>
  <si>
    <t>W06</t>
  </si>
  <si>
    <t>End Date</t>
  </si>
  <si>
    <t>Data de encerramento</t>
  </si>
  <si>
    <t>Крајњи датум</t>
  </si>
  <si>
    <t>W07</t>
  </si>
  <si>
    <t>Date of Assessment</t>
  </si>
  <si>
    <t>Data da avaliação</t>
  </si>
  <si>
    <t>Датум процене</t>
  </si>
  <si>
    <t>D01</t>
  </si>
  <si>
    <t>Strategic Risk Assessment</t>
  </si>
  <si>
    <t>(P) Strategic Risk Assessment</t>
  </si>
  <si>
    <t>Стратешка процена ризика</t>
  </si>
  <si>
    <t>D02</t>
  </si>
  <si>
    <t>Identification of Hazards</t>
  </si>
  <si>
    <t>Identificação de Perigos</t>
  </si>
  <si>
    <t>Идентификација опасности</t>
  </si>
  <si>
    <t>D03</t>
  </si>
  <si>
    <t>Subgroup of hazards (hazard type)</t>
  </si>
  <si>
    <t>Subgrupo de perigos (tipo de perigo)</t>
  </si>
  <si>
    <t>Подгрупа опасности (тип опасности)</t>
  </si>
  <si>
    <t>D04</t>
  </si>
  <si>
    <t>Specific Hazard</t>
  </si>
  <si>
    <t>Perigo específico</t>
  </si>
  <si>
    <t>Специфична опасност</t>
  </si>
  <si>
    <t>D05</t>
  </si>
  <si>
    <t>Main Type of Hazard</t>
  </si>
  <si>
    <t>(P) Main Type of Hazard</t>
  </si>
  <si>
    <t>Главна врста опасности</t>
  </si>
  <si>
    <t>D06</t>
  </si>
  <si>
    <t>Exposure</t>
  </si>
  <si>
    <t>Exposição</t>
  </si>
  <si>
    <t>Изложеност</t>
  </si>
  <si>
    <t>D07</t>
  </si>
  <si>
    <t>Health Consequences</t>
  </si>
  <si>
    <t>As consequências para a saúde</t>
  </si>
  <si>
    <t>Здравствене последице</t>
  </si>
  <si>
    <t>D08</t>
  </si>
  <si>
    <t>Scale</t>
  </si>
  <si>
    <t>Escala</t>
  </si>
  <si>
    <t>Скала</t>
  </si>
  <si>
    <t>D09</t>
  </si>
  <si>
    <t>Geographic Area(s)</t>
  </si>
  <si>
    <t>Área(s) Geográfica(s)</t>
  </si>
  <si>
    <t>Географска област(а)</t>
  </si>
  <si>
    <t>D10</t>
  </si>
  <si>
    <t>D11</t>
  </si>
  <si>
    <t>Likelihood Assessment</t>
  </si>
  <si>
    <t>Avaliação da Probabilidade</t>
  </si>
  <si>
    <t>Процена вероватноће</t>
  </si>
  <si>
    <t>D12</t>
  </si>
  <si>
    <t>Frequência</t>
  </si>
  <si>
    <t>Фреквенција</t>
  </si>
  <si>
    <t>D13</t>
  </si>
  <si>
    <t>Seasonality</t>
  </si>
  <si>
    <t>Sazonalidade</t>
  </si>
  <si>
    <t>Сезоналност</t>
  </si>
  <si>
    <t>D14</t>
  </si>
  <si>
    <t>Seasonal Calendar</t>
  </si>
  <si>
    <t>(P) Seasonal Calendar</t>
  </si>
  <si>
    <t>Сезонски календар</t>
  </si>
  <si>
    <t>D15</t>
  </si>
  <si>
    <t>Probabilidade</t>
  </si>
  <si>
    <t>Вероватноћа</t>
  </si>
  <si>
    <t>D16</t>
  </si>
  <si>
    <t>Impact assessment</t>
  </si>
  <si>
    <t>(P) Impact assessment</t>
  </si>
  <si>
    <t>Процена утицаја опасности</t>
  </si>
  <si>
    <t>D17</t>
  </si>
  <si>
    <t>Gravidade/Severidade</t>
  </si>
  <si>
    <t>Озбиљност</t>
  </si>
  <si>
    <t>D18</t>
  </si>
  <si>
    <t>Vulnerabilidade</t>
  </si>
  <si>
    <t>Рањивост</t>
  </si>
  <si>
    <t>D19</t>
  </si>
  <si>
    <t>Vulnerability Details (free text)</t>
  </si>
  <si>
    <t>Detalhes sobre a vulnerabilidade (texto livre)</t>
  </si>
  <si>
    <t>Детаљи о рањивости (слободан унос)</t>
  </si>
  <si>
    <t>D20</t>
  </si>
  <si>
    <t>Capacidade de enfrentar</t>
  </si>
  <si>
    <t>Капацитет суочавања</t>
  </si>
  <si>
    <t>D21</t>
  </si>
  <si>
    <t>Governance, Coordination, and Resources</t>
  </si>
  <si>
    <t>Governação, Coordenação, e Recursos</t>
  </si>
  <si>
    <t>Управљање, координација и ресурси</t>
  </si>
  <si>
    <t>D22</t>
  </si>
  <si>
    <t>Health Sector Capacity</t>
  </si>
  <si>
    <t>Capacidade do Sector da Saúde</t>
  </si>
  <si>
    <t>Капацитет здравственог сектора</t>
  </si>
  <si>
    <t>D23</t>
  </si>
  <si>
    <t>Non-Health Sector Capacity</t>
  </si>
  <si>
    <t>Capacidade do Sector não sanitário</t>
  </si>
  <si>
    <t>Капацитет нездравственог сектора</t>
  </si>
  <si>
    <t>D24</t>
  </si>
  <si>
    <t>Community Capacity</t>
  </si>
  <si>
    <t>Capacidade da Comunidade</t>
  </si>
  <si>
    <t>Капацитет заједнице</t>
  </si>
  <si>
    <t>D25</t>
  </si>
  <si>
    <t>Impacto</t>
  </si>
  <si>
    <t>Утицај</t>
  </si>
  <si>
    <t>D26</t>
  </si>
  <si>
    <t>Confidence level and Risk level</t>
  </si>
  <si>
    <t>(P) Confidence level and Risk level</t>
  </si>
  <si>
    <t>Ниво поверења и ниво ризика</t>
  </si>
  <si>
    <t>D27</t>
  </si>
  <si>
    <t>Confidence Level (i.e. confidence in data that was available)</t>
  </si>
  <si>
    <t>Nível de confiança (ou seja, confiança nos dados que estavam disponíveis)</t>
  </si>
  <si>
    <t>Ниво поверења ( тј. поверење у податке који су били доступни)</t>
  </si>
  <si>
    <t>D28</t>
  </si>
  <si>
    <t>Risk level</t>
  </si>
  <si>
    <t>Nível de risco</t>
  </si>
  <si>
    <t>Ниво ризика</t>
  </si>
  <si>
    <t>RM01</t>
  </si>
  <si>
    <t>Risk Matrix</t>
  </si>
  <si>
    <t>Matriz de Risco</t>
  </si>
  <si>
    <t>Матрица ризика</t>
  </si>
  <si>
    <t>RM02</t>
  </si>
  <si>
    <t>Critical</t>
  </si>
  <si>
    <t>Crítico</t>
  </si>
  <si>
    <t>Критичан</t>
  </si>
  <si>
    <t>RM03</t>
  </si>
  <si>
    <t>Severe</t>
  </si>
  <si>
    <t>Grave/Severo</t>
  </si>
  <si>
    <t>Озбиљан</t>
  </si>
  <si>
    <t>RM04</t>
  </si>
  <si>
    <t>Moderate</t>
  </si>
  <si>
    <t>Moderado</t>
  </si>
  <si>
    <t>Умерен</t>
  </si>
  <si>
    <t>RM05</t>
  </si>
  <si>
    <t>Minor</t>
  </si>
  <si>
    <t>Menor</t>
  </si>
  <si>
    <t>Миноран</t>
  </si>
  <si>
    <t>RM06</t>
  </si>
  <si>
    <t>Negligible</t>
  </si>
  <si>
    <t>Negligenciável</t>
  </si>
  <si>
    <t>Занемарљив</t>
  </si>
  <si>
    <t>RM07</t>
  </si>
  <si>
    <t>Very Unlikely</t>
  </si>
  <si>
    <t>Muito pouco provável</t>
  </si>
  <si>
    <t>Не постоји вероватноћа</t>
  </si>
  <si>
    <t>RM08</t>
  </si>
  <si>
    <t>Unlikely</t>
  </si>
  <si>
    <t>Improvável</t>
  </si>
  <si>
    <t>Мало вероватно</t>
  </si>
  <si>
    <t>RM09</t>
  </si>
  <si>
    <t>Likely</t>
  </si>
  <si>
    <t>Provavelmente</t>
  </si>
  <si>
    <t>Вероватно</t>
  </si>
  <si>
    <t>RM10</t>
  </si>
  <si>
    <t>Very Likely</t>
  </si>
  <si>
    <t>Muito provável</t>
  </si>
  <si>
    <t>Врло могуће</t>
  </si>
  <si>
    <t>RM11</t>
  </si>
  <si>
    <t>Almost Certain</t>
  </si>
  <si>
    <t>Quase Certo</t>
  </si>
  <si>
    <t>Готово сигуран</t>
  </si>
  <si>
    <t>RL01</t>
  </si>
  <si>
    <t>Risk Level Summary</t>
  </si>
  <si>
    <t>(P) Risk Level Summary</t>
  </si>
  <si>
    <t>Сажетак нивоа ризика</t>
  </si>
  <si>
    <t>RL02</t>
  </si>
  <si>
    <t>Risk Summary</t>
  </si>
  <si>
    <t>Resumo dos riscos</t>
  </si>
  <si>
    <t>Резиме ризика</t>
  </si>
  <si>
    <t>Risk Rating Key</t>
  </si>
  <si>
    <t>RL03</t>
  </si>
  <si>
    <t>Very Low</t>
  </si>
  <si>
    <t>Muito baixo</t>
  </si>
  <si>
    <t>Веома низак</t>
  </si>
  <si>
    <t>RL04</t>
  </si>
  <si>
    <t>Low</t>
  </si>
  <si>
    <t>baixo</t>
  </si>
  <si>
    <t>Низак</t>
  </si>
  <si>
    <t>RL05</t>
  </si>
  <si>
    <t>RL06</t>
  </si>
  <si>
    <t>High</t>
  </si>
  <si>
    <t>Alto</t>
  </si>
  <si>
    <t>Висок</t>
  </si>
  <si>
    <t>RL07</t>
  </si>
  <si>
    <t>Very High</t>
  </si>
  <si>
    <t>Muito alto</t>
  </si>
  <si>
    <t>Веома висок</t>
  </si>
  <si>
    <t>RC01</t>
  </si>
  <si>
    <t>Emergency and Disaster Risk Calendar</t>
  </si>
  <si>
    <t>Calendário de Emergência e de Riscos de Catástrofes</t>
  </si>
  <si>
    <t>Календар ризика од ванредних ситуација и катастрофа</t>
  </si>
  <si>
    <t>RC02</t>
  </si>
  <si>
    <t>RC03</t>
  </si>
  <si>
    <t>RC04</t>
  </si>
  <si>
    <t>Jan</t>
  </si>
  <si>
    <t>јануара</t>
  </si>
  <si>
    <t>RC05</t>
  </si>
  <si>
    <t>Feb</t>
  </si>
  <si>
    <t>Fev</t>
  </si>
  <si>
    <t>Фебруар</t>
  </si>
  <si>
    <t>RC06</t>
  </si>
  <si>
    <t>Mar</t>
  </si>
  <si>
    <t>Март</t>
  </si>
  <si>
    <t>RC07</t>
  </si>
  <si>
    <t>Apr</t>
  </si>
  <si>
    <t>Abr</t>
  </si>
  <si>
    <t>Април</t>
  </si>
  <si>
    <t>RC08</t>
  </si>
  <si>
    <t>May</t>
  </si>
  <si>
    <t>Mai</t>
  </si>
  <si>
    <t>Мај</t>
  </si>
  <si>
    <t>RC09</t>
  </si>
  <si>
    <t>Jun</t>
  </si>
  <si>
    <t>Јун</t>
  </si>
  <si>
    <t>RC10</t>
  </si>
  <si>
    <t>Jul</t>
  </si>
  <si>
    <t>Јул</t>
  </si>
  <si>
    <t>RC11</t>
  </si>
  <si>
    <t>Aug</t>
  </si>
  <si>
    <t>Ago</t>
  </si>
  <si>
    <t>Август</t>
  </si>
  <si>
    <t>RC12</t>
  </si>
  <si>
    <t>Sep</t>
  </si>
  <si>
    <t>Set</t>
  </si>
  <si>
    <t>Септембар</t>
  </si>
  <si>
    <t>RC13</t>
  </si>
  <si>
    <t>Oct</t>
  </si>
  <si>
    <t>Out</t>
  </si>
  <si>
    <t>Октобар</t>
  </si>
  <si>
    <t>RC14</t>
  </si>
  <si>
    <t>Nov</t>
  </si>
  <si>
    <t>Новембар</t>
  </si>
  <si>
    <t>RC15</t>
  </si>
  <si>
    <t>Dec</t>
  </si>
  <si>
    <t>Dez</t>
  </si>
  <si>
    <t>Децембар</t>
  </si>
  <si>
    <t>HSP01</t>
  </si>
  <si>
    <t>Hazard-Specific Report</t>
  </si>
  <si>
    <t>Relatório de perigo específico</t>
  </si>
  <si>
    <t>Извештај о појединачним опасностима</t>
  </si>
  <si>
    <t>HSP02</t>
  </si>
  <si>
    <t>Definição</t>
  </si>
  <si>
    <t>Дефиниција</t>
  </si>
  <si>
    <t>HRS01</t>
  </si>
  <si>
    <t>All-Hazards Risk Summary</t>
  </si>
  <si>
    <t>Resumo do risco de todos os perigos</t>
  </si>
  <si>
    <t>Сажетак ризика од свих опасности</t>
  </si>
  <si>
    <t>HRS02</t>
  </si>
  <si>
    <t>Quarterly seasonal calendar of risk</t>
  </si>
  <si>
    <t>Calendário trimestral sobre a sazonalidade de risco</t>
  </si>
  <si>
    <t>Квартални сезонски календар ризика</t>
  </si>
  <si>
    <t>HRS03</t>
  </si>
  <si>
    <t>Geographic Areas affected</t>
  </si>
  <si>
    <t>Áreas Geográficas afectadas</t>
  </si>
  <si>
    <t>Захваћена географска подручја</t>
  </si>
  <si>
    <t>NS01</t>
  </si>
  <si>
    <t>Next Steps</t>
  </si>
  <si>
    <t>Etapas seguintes</t>
  </si>
  <si>
    <t>Следећи кораци</t>
  </si>
  <si>
    <t>NS02</t>
  </si>
  <si>
    <t>Priority Action</t>
  </si>
  <si>
    <t>Acção prioritária</t>
  </si>
  <si>
    <t>Приоритетна акција</t>
  </si>
  <si>
    <t>NS03</t>
  </si>
  <si>
    <t>Geographic Area(s)/Location</t>
  </si>
  <si>
    <t>Área(s) geográfica(s)/Localidade</t>
  </si>
  <si>
    <t>Географска област(а)/локација</t>
  </si>
  <si>
    <t>NS04</t>
  </si>
  <si>
    <t>Lead/Responsible</t>
  </si>
  <si>
    <t>Lider/Responsável</t>
  </si>
  <si>
    <t>Водећи/одговорни</t>
  </si>
  <si>
    <t>NS05</t>
  </si>
  <si>
    <t>Deadline</t>
  </si>
  <si>
    <t>Prazo</t>
  </si>
  <si>
    <t>Рок</t>
  </si>
  <si>
    <t>NS06</t>
  </si>
  <si>
    <t>Status</t>
  </si>
  <si>
    <t>Estado</t>
  </si>
  <si>
    <t>Статус</t>
  </si>
  <si>
    <t>NS07</t>
  </si>
  <si>
    <t>Budget</t>
  </si>
  <si>
    <t>Orçamento</t>
  </si>
  <si>
    <t>Буџет</t>
  </si>
  <si>
    <t>NS08</t>
  </si>
  <si>
    <t>Anticipated Challenges</t>
  </si>
  <si>
    <t>Desafios antecipados</t>
  </si>
  <si>
    <t>Очекивани изазови</t>
  </si>
  <si>
    <t>NS09</t>
  </si>
  <si>
    <t>Anotações</t>
  </si>
  <si>
    <t>Напомене</t>
  </si>
  <si>
    <t>HELPER</t>
  </si>
  <si>
    <t>LVL01</t>
  </si>
  <si>
    <t>National</t>
  </si>
  <si>
    <t>(P) National</t>
  </si>
  <si>
    <t>Натионал</t>
  </si>
  <si>
    <t>LVL02</t>
  </si>
  <si>
    <t>Sub-National</t>
  </si>
  <si>
    <t>(P) Sub-National</t>
  </si>
  <si>
    <t>Суб-Натионал</t>
  </si>
  <si>
    <t>LVL03</t>
  </si>
  <si>
    <t>Local</t>
  </si>
  <si>
    <t>(P) Local</t>
  </si>
  <si>
    <t>Локални</t>
  </si>
  <si>
    <t>FRQ01</t>
  </si>
  <si>
    <t>Perennial</t>
  </si>
  <si>
    <t>Perene</t>
  </si>
  <si>
    <t>Вишегодишње</t>
  </si>
  <si>
    <t>FRQ02</t>
  </si>
  <si>
    <t>Recurrent</t>
  </si>
  <si>
    <t>Recorrente</t>
  </si>
  <si>
    <t>Повратан</t>
  </si>
  <si>
    <t>FRQ03</t>
  </si>
  <si>
    <t>Frequent</t>
  </si>
  <si>
    <t>Frequente</t>
  </si>
  <si>
    <t>Често</t>
  </si>
  <si>
    <t>FRQ04</t>
  </si>
  <si>
    <t>Rare</t>
  </si>
  <si>
    <t>Raro</t>
  </si>
  <si>
    <t>Ретко</t>
  </si>
  <si>
    <t>FRQ05</t>
  </si>
  <si>
    <t>Random</t>
  </si>
  <si>
    <t>Aleatório</t>
  </si>
  <si>
    <t>Насумично</t>
  </si>
  <si>
    <t>VUL03</t>
  </si>
  <si>
    <t>Partial</t>
  </si>
  <si>
    <t>Делимична</t>
  </si>
  <si>
    <t>CL01</t>
  </si>
  <si>
    <t>Good/Very Satisfactory</t>
  </si>
  <si>
    <t>Bom/ Muito Satisfatório</t>
  </si>
  <si>
    <t>Добар/Веома Задовољавајући</t>
  </si>
  <si>
    <t>CL02</t>
  </si>
  <si>
    <t>Satisfactory</t>
  </si>
  <si>
    <t>Satisfatório</t>
  </si>
  <si>
    <t>Задовољавајући</t>
  </si>
  <si>
    <t>CL03</t>
  </si>
  <si>
    <t>Unsatisfactory</t>
  </si>
  <si>
    <t>Insatisfatório</t>
  </si>
  <si>
    <t>Незадовољавајући</t>
  </si>
  <si>
    <t>Hazard Clasification</t>
  </si>
  <si>
    <t>Geofísico</t>
  </si>
  <si>
    <t>Геофизички</t>
  </si>
  <si>
    <t>Relacionado com o tempo</t>
  </si>
  <si>
    <t>Везано за временске прилике</t>
  </si>
  <si>
    <t>Respiratory pathogens</t>
  </si>
  <si>
    <t>Patogéneo respiratório</t>
  </si>
  <si>
    <t>Респираторни патоген</t>
  </si>
  <si>
    <t>Doenças vectoriais</t>
  </si>
  <si>
    <t>Векторске болести</t>
  </si>
  <si>
    <t>Doenças feco-orais</t>
  </si>
  <si>
    <t>Феко -оралне болести</t>
  </si>
  <si>
    <t>Viral Haemorrhagic Fevers (VHFs)</t>
  </si>
  <si>
    <t>Febres hemorrágicas virais (FHVs)</t>
  </si>
  <si>
    <t>Вирусне хеморагичне грознице (ВХФ)</t>
  </si>
  <si>
    <t>Contacto animal-humano (Zoonose)</t>
  </si>
  <si>
    <t>Контакт животиње и човека (зооноза)</t>
  </si>
  <si>
    <t>Doenças transmitidas por sangue e doenças sexualmente transmissíveis</t>
  </si>
  <si>
    <t>Крвно преносиве болести и полно преносиве болести</t>
  </si>
  <si>
    <t>Outros perigos infecciosos</t>
  </si>
  <si>
    <t>Друге инфективне опасности</t>
  </si>
  <si>
    <t>Extraterrestre</t>
  </si>
  <si>
    <t>Ванземаљски</t>
  </si>
  <si>
    <t>Tecnológico</t>
  </si>
  <si>
    <t>Технолошки</t>
  </si>
  <si>
    <t>Social</t>
  </si>
  <si>
    <t>Друштвени</t>
  </si>
  <si>
    <t>Ambiental</t>
  </si>
  <si>
    <t>Заштита животне средине</t>
  </si>
  <si>
    <t>MT01</t>
  </si>
  <si>
    <t>Hidrometeorológico</t>
  </si>
  <si>
    <t>Хидрометеоролошки</t>
  </si>
  <si>
    <t>MT02</t>
  </si>
  <si>
    <t>Biológico</t>
  </si>
  <si>
    <t>Биолошки</t>
  </si>
  <si>
    <t>MT03</t>
  </si>
  <si>
    <t>MT04</t>
  </si>
  <si>
    <t>MT05</t>
  </si>
  <si>
    <t>MT06</t>
  </si>
  <si>
    <t>Hazards</t>
  </si>
  <si>
    <t>Terramoto</t>
  </si>
  <si>
    <t>Земљотрес</t>
  </si>
  <si>
    <t>Deslizamento de terras</t>
  </si>
  <si>
    <t>Клизиште</t>
  </si>
  <si>
    <t>Цунами</t>
  </si>
  <si>
    <t>Actividade vulcânica</t>
  </si>
  <si>
    <t>Вулканска активност</t>
  </si>
  <si>
    <t>Лавина</t>
  </si>
  <si>
    <t>Onda fria/inverno severo</t>
  </si>
  <si>
    <t>Хладни талас / Тешка зима</t>
  </si>
  <si>
    <t>Ciclone</t>
  </si>
  <si>
    <t>Циклон</t>
  </si>
  <si>
    <t>Seca</t>
  </si>
  <si>
    <t>Суша</t>
  </si>
  <si>
    <t>Tempestade de areia/poeira</t>
  </si>
  <si>
    <t>Прашина/пешчана олуја</t>
  </si>
  <si>
    <t>Inundação</t>
  </si>
  <si>
    <t>Поплава</t>
  </si>
  <si>
    <t>Onda de calor</t>
  </si>
  <si>
    <t>Топлотни талас</t>
  </si>
  <si>
    <t>Загађен ваздух</t>
  </si>
  <si>
    <t>Tempestade</t>
  </si>
  <si>
    <t>Олуја</t>
  </si>
  <si>
    <t>Торнадо</t>
  </si>
  <si>
    <t>Queda de rocha</t>
  </si>
  <si>
    <t>Урушавање стена</t>
  </si>
  <si>
    <t>Difteria</t>
  </si>
  <si>
    <t>Дифтерија</t>
  </si>
  <si>
    <t>Influenza sazonal</t>
  </si>
  <si>
    <t>Сезонски грип</t>
  </si>
  <si>
    <t>Sarampo</t>
  </si>
  <si>
    <t>Морбили</t>
  </si>
  <si>
    <t>Doença Meningocócica</t>
  </si>
  <si>
    <t>Менингококна болест</t>
  </si>
  <si>
    <t>Caxumba/Papeira</t>
  </si>
  <si>
    <t>Заушке</t>
  </si>
  <si>
    <t>Tosse convulsa</t>
  </si>
  <si>
    <t>Велики кашаљ</t>
  </si>
  <si>
    <t>Rubéola</t>
  </si>
  <si>
    <t>Рубеоле</t>
  </si>
  <si>
    <t>Tuberculose</t>
  </si>
  <si>
    <t>Туберкулоза</t>
  </si>
  <si>
    <t>Varicela</t>
  </si>
  <si>
    <t>Варичела</t>
  </si>
  <si>
    <t>Agentes patogénicos respiratórios pontecialmente epidémicos (gripe, coronavírus, viroses ortopóxica)</t>
  </si>
  <si>
    <t>Респираторни патогени са пандемијским потенцијалом (грипа, корона вирус, ортопокс вирус итд.)</t>
  </si>
  <si>
    <t>МЕРС</t>
  </si>
  <si>
    <t>Infecção pelo vírus Nipah</t>
  </si>
  <si>
    <t>Инфекција вирусом Нипах</t>
  </si>
  <si>
    <t>Doença de Chagas</t>
  </si>
  <si>
    <t>Шагасова болест</t>
  </si>
  <si>
    <t>Чикунгуња грозница </t>
  </si>
  <si>
    <t>Денга</t>
  </si>
  <si>
    <t>Encefalite japonesa</t>
  </si>
  <si>
    <t>Јапански енцефалитис</t>
  </si>
  <si>
    <t>Leishmaníase</t>
  </si>
  <si>
    <t>Лајшманијаза</t>
  </si>
  <si>
    <t>Маларија</t>
  </si>
  <si>
    <t>Oncocercose</t>
  </si>
  <si>
    <t>Онкоцерцијаза</t>
  </si>
  <si>
    <t>Schistosomíase</t>
  </si>
  <si>
    <t>Шистосомијаза</t>
  </si>
  <si>
    <t>Крпељски енцефалитис</t>
  </si>
  <si>
    <t>Tripanossomíase (doença de sono)</t>
  </si>
  <si>
    <t>Трипаносомијаза (болест спавања)</t>
  </si>
  <si>
    <t>Febre do Nilo Ocidental</t>
  </si>
  <si>
    <t>Грозница Западног Нила</t>
  </si>
  <si>
    <t>Vírus do Zika</t>
  </si>
  <si>
    <t>Зика вирус</t>
  </si>
  <si>
    <t>Cólera/ Diarreia Aguada Aquosa</t>
  </si>
  <si>
    <t>Колера/ акутна водена дијареја</t>
  </si>
  <si>
    <t>Criptosporidium</t>
  </si>
  <si>
    <t>Цриптоспоридиум</t>
  </si>
  <si>
    <t>Gastroenterite/ Doenças de origem alimentar</t>
  </si>
  <si>
    <t>Гастроентеритис/болести које се преносе храном</t>
  </si>
  <si>
    <t>Hepatite A</t>
  </si>
  <si>
    <t>Хепатитис А</t>
  </si>
  <si>
    <t>Hepatite E</t>
  </si>
  <si>
    <t>Хепатитис Е</t>
  </si>
  <si>
    <t>Listeriose</t>
  </si>
  <si>
    <t>Листериоза</t>
  </si>
  <si>
    <t>Febre paratifóide</t>
  </si>
  <si>
    <t>Паратифусна грозница</t>
  </si>
  <si>
    <t>Poliomielite</t>
  </si>
  <si>
    <t>Полиомијелитис</t>
  </si>
  <si>
    <t>Febre tifóide</t>
  </si>
  <si>
    <t>Трбушни тифус</t>
  </si>
  <si>
    <t>Febre hemorrágica alkhurma</t>
  </si>
  <si>
    <t>Алкхурма хеморагијска грозница</t>
  </si>
  <si>
    <t>Febre hemorrágica da Crimeia-Congo</t>
  </si>
  <si>
    <t>Кримско-конго хеморагична грозница</t>
  </si>
  <si>
    <t>Doença do vírus da Ebola</t>
  </si>
  <si>
    <t>Болест вируса еболе</t>
  </si>
  <si>
    <t>Febre de Lassa</t>
  </si>
  <si>
    <t>Ласа грозница</t>
  </si>
  <si>
    <t>Doença do vírus da Marbug</t>
  </si>
  <si>
    <t>Марбуршка вирусна болест</t>
  </si>
  <si>
    <t>Febre hemorrágica Omsk</t>
  </si>
  <si>
    <t>Омска хеморагична грозница</t>
  </si>
  <si>
    <t>Грозница долине Рифт</t>
  </si>
  <si>
    <t>Жута грозница</t>
  </si>
  <si>
    <t>Antrax</t>
  </si>
  <si>
    <t>Антракс</t>
  </si>
  <si>
    <t>Leptospirose</t>
  </si>
  <si>
    <t>Лептоспироза</t>
  </si>
  <si>
    <t>Mpox (formerly monkeypox)</t>
  </si>
  <si>
    <t>Mpox (antigamente varíola de macaco)</t>
  </si>
  <si>
    <t xml:space="preserve">Мајмунске богиње </t>
  </si>
  <si>
    <t>Praga</t>
  </si>
  <si>
    <t>Куга</t>
  </si>
  <si>
    <t>Brucellosis</t>
  </si>
  <si>
    <t>Q fever</t>
  </si>
  <si>
    <t>Raiva</t>
  </si>
  <si>
    <t>Беснило</t>
  </si>
  <si>
    <t>Hepatite B</t>
  </si>
  <si>
    <t>Хепатитис Б</t>
  </si>
  <si>
    <t>Hepatite C</t>
  </si>
  <si>
    <t>Хепатитис Ц</t>
  </si>
  <si>
    <t>ХИВ/АИДС</t>
  </si>
  <si>
    <t>Microrganismos resistentes aos antimicrobianos</t>
  </si>
  <si>
    <t>Микроорганизми отпорни на антимикробне лекове</t>
  </si>
  <si>
    <t>Doença X</t>
  </si>
  <si>
    <t>„Болест Х“</t>
  </si>
  <si>
    <t>Sarna</t>
  </si>
  <si>
    <t>Шуга</t>
  </si>
  <si>
    <t>Tempestades geo-magnéticas</t>
  </si>
  <si>
    <t>Геогмагнетне олује</t>
  </si>
  <si>
    <t>Meteorito</t>
  </si>
  <si>
    <t>Метеорит</t>
  </si>
  <si>
    <t>Onda de choque</t>
  </si>
  <si>
    <t>Ударни талас</t>
  </si>
  <si>
    <t>Radiação UV</t>
  </si>
  <si>
    <t>УВ зрачење</t>
  </si>
  <si>
    <t>Agentes biológicos</t>
  </si>
  <si>
    <t>Биолошки агенси</t>
  </si>
  <si>
    <t>Agentes químicos</t>
  </si>
  <si>
    <t>Хемијски агенси</t>
  </si>
  <si>
    <t>Ataque cibernético</t>
  </si>
  <si>
    <t>Сајбер напад</t>
  </si>
  <si>
    <t>Agentes explosivos</t>
  </si>
  <si>
    <t>Експлозивни агенси</t>
  </si>
  <si>
    <t>Incêndio</t>
  </si>
  <si>
    <t>Ватра</t>
  </si>
  <si>
    <t>Fuga de gás</t>
  </si>
  <si>
    <t>Цурење гаса</t>
  </si>
  <si>
    <t>Riscos mineiros</t>
  </si>
  <si>
    <t>Рударске опасности</t>
  </si>
  <si>
    <t>Нуклеарни агенси</t>
  </si>
  <si>
    <t>Poluição por petróleo</t>
  </si>
  <si>
    <t>Загађење нафтом</t>
  </si>
  <si>
    <t>Corte de energia/ ou blackout</t>
  </si>
  <si>
    <t>Нестанак струје/или помрачење</t>
  </si>
  <si>
    <t>Agentes radiológicos</t>
  </si>
  <si>
    <t>Средства за зрачење</t>
  </si>
  <si>
    <t>Desabamento estrutural ( desabamento de edifícios, falhas de barragens/pontes)</t>
  </si>
  <si>
    <t>Колапс конструкције (урушавање зграде, кварови на бранама/мостовима)</t>
  </si>
  <si>
    <t>Acidentes de viação</t>
  </si>
  <si>
    <t>Несреће у саобраћају</t>
  </si>
  <si>
    <t>Falha no abastecimento de água</t>
  </si>
  <si>
    <t>Квар у водоснабдевању</t>
  </si>
  <si>
    <t>Violência</t>
  </si>
  <si>
    <t>Насиље</t>
  </si>
  <si>
    <t>Conflictos</t>
  </si>
  <si>
    <t>Конфликти</t>
  </si>
  <si>
    <t>Distúrbios civis</t>
  </si>
  <si>
    <t>Грађански немири</t>
  </si>
  <si>
    <t>Explosivos remanescentes de guerra (ERW)</t>
  </si>
  <si>
    <t>Експлозивни остаци из рата (ЕРВ)</t>
  </si>
  <si>
    <t>Crise financeira</t>
  </si>
  <si>
    <t>Финансијска криза</t>
  </si>
  <si>
    <t>Destruição ou esmagamento</t>
  </si>
  <si>
    <t>Стампедо или дробљење</t>
  </si>
  <si>
    <t>Terrorismo</t>
  </si>
  <si>
    <t>Тероризам</t>
  </si>
  <si>
    <t>Inter-communal conflict</t>
  </si>
  <si>
    <t>Conflito intercomunitário</t>
  </si>
  <si>
    <t>Међузаједнички сукоб</t>
  </si>
  <si>
    <t>Poluição atmosférica</t>
  </si>
  <si>
    <t>Загађење ваздуха</t>
  </si>
  <si>
    <t>Desflorestação</t>
  </si>
  <si>
    <t>Крчење шума</t>
  </si>
  <si>
    <t>Degradação e desertificação da terra</t>
  </si>
  <si>
    <t>Деградација земљишта и дезертификација</t>
  </si>
  <si>
    <t>Erosão</t>
  </si>
  <si>
    <t>Ерозија</t>
  </si>
  <si>
    <t>Aumento do nível do mar</t>
  </si>
  <si>
    <t>Подизање нивоа мора</t>
  </si>
  <si>
    <t>Floresta/Incêndios</t>
  </si>
  <si>
    <t>Шумски пожари</t>
  </si>
  <si>
    <t>СТРАТЕШКИ алат за процену ризика (СТАР)</t>
  </si>
  <si>
    <t>Како користити СТАР алат за прикупљање података</t>
  </si>
  <si>
    <r>
      <t>Током СТАР радионице, све информације морају бити унете директно у табелу „Улазни подаци“ („</t>
    </r>
    <r>
      <rPr>
        <b/>
        <sz val="11"/>
        <color theme="1"/>
        <rFont val="Calibri"/>
        <family val="2"/>
        <scheme val="minor"/>
      </rPr>
      <t>Input Data“</t>
    </r>
    <r>
      <rPr>
        <sz val="11"/>
        <color theme="1"/>
        <rFont val="Calibri"/>
        <family val="2"/>
        <scheme val="minor"/>
      </rPr>
      <t>)</t>
    </r>
  </si>
  <si>
    <t>Корак 1: Опасност и изложеност</t>
  </si>
  <si>
    <t>Наведите све постојеће или нове опасности са потенцијалом да изазову ванредну здравствену ситуацију. Да би то урадили, учесници радионице треба да дају приоритет свом избору на основу највероватнијег сценарија који ће покренути активирање координисаног одговора на националном нивоу.</t>
  </si>
  <si>
    <t>Да би идентификовали опасности за стратешку процену ризика, учесници се могу позвати на:</t>
  </si>
  <si>
    <t>(а) опасности идентификоване у претходним формалним или неформалним проценама ризика и референтне информације из извештаја о надзору, извештаје о процени капацитета и званичних база података.</t>
  </si>
  <si>
    <t>(б) опасности из суседних земаља или географских области са потенцијалним прекограничним ризиком</t>
  </si>
  <si>
    <t>(в) претходни одговори на ванредне ситуације засновани на колективном искуству мултисекторских стручњака</t>
  </si>
  <si>
    <t>(г) Класификација опасности СЗО, која пружа свеобухватан преглед биолошких, хидрометеоролошких, из васионе, технолошких, друштвених и еколошких опасности.</t>
  </si>
  <si>
    <r>
      <rPr>
        <b/>
        <sz val="18"/>
        <color rgb="FF2F75B5"/>
        <rFont val="Calibri"/>
        <family val="2"/>
      </rPr>
      <t>А. Навођење опасности</t>
    </r>
    <r>
      <rPr>
        <sz val="11"/>
        <rFont val="Calibri"/>
        <family val="2"/>
      </rPr>
      <t xml:space="preserve">
Идите на картицу за унос података:
1. изаберите подгрупу опасности у падајућем менију (Геофизичке, Временске прилике, Респираторни патогени, Векторске болести итд.)
2. изаберите одређену опасност у падајућем менију.
</t>
    </r>
  </si>
  <si>
    <t>Листа опасности је заснована на класификацији опасности СЗО и техничком извештају о дефиницији опасности и прегледу класификације УНДРР.</t>
  </si>
  <si>
    <t xml:space="preserve">Напомена: Листа опасности у оквиру овог алата није коначна и могуће је да постоји опасност специфична за контекст земље која није наведена. </t>
  </si>
  <si>
    <t>Да бисте додали нову опасност која није наведена</t>
  </si>
  <si>
    <t>На картици опасности:</t>
  </si>
  <si>
    <t>(1) упишите специфичну опасност у одговарајућу колону (подгрупа опасности). Ово ће аутоматски ажурирати падајући мени за одређене опасности на картици за унос података</t>
  </si>
  <si>
    <r>
      <t>Табела 1:</t>
    </r>
    <r>
      <rPr>
        <sz val="11"/>
        <color rgb="FF4472C4"/>
        <rFont val="Calibri"/>
        <family val="2"/>
        <scheme val="minor"/>
      </rPr>
      <t xml:space="preserve"> </t>
    </r>
    <r>
      <rPr>
        <sz val="11"/>
        <color theme="1"/>
        <rFont val="Calibri"/>
        <family val="2"/>
        <scheme val="minor"/>
      </rPr>
      <t>Класификација опасности</t>
    </r>
  </si>
  <si>
    <t>Извори:</t>
  </si>
  <si>
    <t>WHO Hazard Classification</t>
  </si>
  <si>
    <t>UNDRR Hazard Definition and Classification Review Technical Report</t>
  </si>
  <si>
    <t>Б. Идентификујте могуће негативне последице по здравље</t>
  </si>
  <si>
    <t>За неке опасности, могуће негативне последице по здравље су унапред попуњене на основу смерница СЗО и других релевантних ресурса (погледајте картицу референце).
Могуће је уредити претходно попуњене здравствене последице како би се осигурало да су здравствене последице описане у радном листу прилагођене контексту земље.
Имајте на уму да све опасности неће имати унапред попуњене здравствене последице</t>
  </si>
  <si>
    <t xml:space="preserve">Да бисте уредили унапред попуњене негативне последице по здравље за одређену опасност, идите на картицу за унос података и копирајте наведене здравствене последице
(1) У исту ћелију прекопирајте као вредност копиране здравствене последице.
(2) Затим ручно уредите и директно прилагодите здравствене последице за одређену опасност
(3) За последице опасности које нису унапред попуњене у оквиру отвореног прозора, наведите здравствене последице на основу разговора са учесницима СТАР радионице.
</t>
  </si>
  <si>
    <t>Пример: Ако се „поплава“ идентификује као опасност, учесници СТАР радионице могу описати негативне последице по здравље као:
- Акутна фаза: повреде, уједи змија, трауме, хипотермија, струјни удар, поремећај основних здравствених услуга;
- Средњорочна фаза: колера, болести које се преносе водом, векторске болести (маларија + денга), ментални стрес, WASH</t>
  </si>
  <si>
    <t>В. Дефинишите размеру</t>
  </si>
  <si>
    <t>Идите на картицу за унос података и изаберите обим или степен специфичне опасности из падајућег менија: национални, поднационални или локални</t>
  </si>
  <si>
    <t>Да бисте унели географске области на које утиче, унесите као слободан текст географске области одвојене зарезом (нпр. округ А, округ Б,)</t>
  </si>
  <si>
    <r>
      <t xml:space="preserve">
</t>
    </r>
    <r>
      <rPr>
        <b/>
        <sz val="18"/>
        <color rgb="FF2F75B5"/>
        <rFont val="Calibri"/>
        <family val="2"/>
      </rPr>
      <t>Г. Процените изложености</t>
    </r>
  </si>
  <si>
    <t>Процените потенцијалну изложеност појединаца и становништва опасностима идентификованим на скали идентификованој према:
- Проценi броја људи који ће вероватно бити изложени почетној опасности ( тј. „популација у ризику“);
- Ако је опасност заразна болест, prema проценi броја изложених људи који могу добити болест јер нису имуни ( тј. „осетљива популација“).“</t>
  </si>
  <si>
    <t>Корак 2: Вероватноћа</t>
  </si>
  <si>
    <t>A.    Учесталост</t>
  </si>
  <si>
    <t>За сваку опасност дефинишите да ли је учесталост опасности:</t>
  </si>
  <si>
    <t>Б.   Сезоналност</t>
  </si>
  <si>
    <t xml:space="preserve">На картици „Унос података“, у колони „Сезоналност“, учесници треба да наведу да ли постоји сезонска повезаност са опасношћу. За опасности без сезонског карактера, учесници треба да изаберу „Не“ из падајућег менија.
Овим избором, одељак сезонског календара ће бити засенчен сивом. Нису потребне додатне радње.
</t>
  </si>
  <si>
    <t>За сваку опасност са повезаним сезонским обрасцем, према потреби, идентификујте месеце у години током којих је највероватније да ће се десити. На пример, за опасност која се може појавити сваке године између марта и јула са врхунцем сваког маја, ово би се попунило као:</t>
  </si>
  <si>
    <t>В.    Одређивање вероватноће</t>
  </si>
  <si>
    <t>Узмите у обзир историјске информације о опасности, недавне трендове у земљи или под-региону, учесталост и сезонски карактер сваке опасности да бисте дефинисали вероватноћу појављивања опасност у наредних 12 месеци на скали дефинисаној у кораку 1.</t>
  </si>
  <si>
    <t xml:space="preserve">Корак 3: Озбиљност, рањивост и способност суочавања	</t>
  </si>
  <si>
    <t>Што се тиче Корака 2, следеће процене треба предузети за сваку опасност појединачно.</t>
  </si>
  <si>
    <t>A.   Анализа озбиљности</t>
  </si>
  <si>
    <t xml:space="preserve">Приликом процене озбиљности биолошких опасности заразне природе могу бити потребне следеће информације:
- Потенцијал преноса (начин преноса или број основних репродукција (РБ))
- Озбиљност последица (морбидитет и морталитет)
- Поремећај критичних здравствених и других услуга (вишак морбидитета и морталитета од уобичајених болести, ризик од избијања, неухрањеност, психичко здравље)
</t>
  </si>
  <si>
    <t>Приликом процене озбиљности геолошких, хидрометеоролошких, технолошких и друштвених опасности биће потребне следеће информације:
- Озбиљност последица (морбидитет и морталитет)
- Поремећај критичних здравствених и других услуга</t>
  </si>
  <si>
    <t>Алгоритам за процену степена озбиљности биолошких опасности</t>
  </si>
  <si>
    <t>Алгоритам за процену степена озбиљности (геолошке, хидрометеоролошке, друштвене и технолошке опасности)</t>
  </si>
  <si>
    <t>Да би проценили озбиљност, учесници радионице могу да користе штампане или електронске копије алгоритма озбиљности како би одредили ниво озбиљности сваке опасности. Затим идите на картицу за унос података и изаберите ниво озбиљности из падајућег менија</t>
  </si>
  <si>
    <t>Б.    Анализа рањивости</t>
  </si>
  <si>
    <t xml:space="preserve">Рањивост се односи на карактеристике и околности заједнице, система или имовине које га чине подложним штетним ефектима опасности.
У том смислу, рањивост на дату опасност треба да узме у обзир следеће параметре:
- Приступ здравственим услугама у потенцијално погођеним подручјима;
- Здравствено стање ризичних популација на основу покривености здравственим услугама, имунитета становништва, оптерећења болестима итд;
- Друштвене детерминанте здравља као што су приступ добрим условима становања, води, канализацији, образовању и безбедност хране.
- Присуство рањивих група у погођеним подручјима.
</t>
  </si>
  <si>
    <t xml:space="preserve">На картици за унос података, користећи информације о горе наведеним параметрима, укратко опишите рањивости у ћелијама „детаљи рањивости“ и користите следећу скалу за оцењивање постојећих рањивости на опасност и последице:
Поред тога, учесници могу да забележе даље детаље о рањивости у квалитативним одељцима (детаљи о рањивости) картице за унос података. </t>
  </si>
  <si>
    <t>В. Капацитет за суочавање са специфичним опасностима</t>
  </si>
  <si>
    <r>
      <rPr>
        <b/>
        <sz val="11"/>
        <color rgb="FF000000"/>
        <rFont val="Calibri"/>
        <family val="2"/>
      </rPr>
      <t>Капацитет за суочавање</t>
    </r>
    <r>
      <rPr>
        <sz val="11"/>
        <color rgb="FF000000"/>
        <rFont val="Calibri"/>
        <family val="2"/>
      </rPr>
      <t xml:space="preserve"> мери како људи, организације и системи користе расположиве вештине и ресурсе за управљање неповољним условима, ризицима или катастрофама у вези са идентификованом опасношћу. Да би описали способност суочавања, учесници радионице могу размотрити:
</t>
    </r>
    <r>
      <rPr>
        <b/>
        <sz val="11"/>
        <color rgb="FF000000"/>
        <rFont val="Calibri"/>
        <family val="2"/>
      </rPr>
      <t>Управљање</t>
    </r>
    <r>
      <rPr>
        <sz val="11"/>
        <color rgb="FF000000"/>
        <rFont val="Calibri"/>
        <family val="2"/>
      </rPr>
      <t xml:space="preserve"> (националне политике, постојећи планови за ванредне ситуације, мултисекторска координација, развој истраживања и регулаторно законодавство за развој вакцина, терапеутска и биомедицинска опрема, постојећи прописи за нове или непознате патогене
</t>
    </r>
    <r>
      <rPr>
        <b/>
        <sz val="11"/>
        <color rgb="FF000000"/>
        <rFont val="Calibri"/>
        <family val="2"/>
      </rPr>
      <t>Капацитети здравственог сектора</t>
    </r>
    <r>
      <rPr>
        <sz val="11"/>
        <color rgb="FF000000"/>
        <rFont val="Calibri"/>
        <family val="2"/>
      </rPr>
      <t xml:space="preserve"> (постојећи надзор, мреже лабораторија, рана упозорења, управљање информацијама, функционални капацитет здравствених установа да „апсорбују“ вероватни сценарио ризика, функционалност ланца снабдевања, функције основних и безбедних здравствених и хитних служби, здравствена радна снага, пораст капацитета, инфраструктура)
</t>
    </r>
    <r>
      <rPr>
        <b/>
        <sz val="11"/>
        <color rgb="FF000000"/>
        <rFont val="Calibri"/>
        <family val="2"/>
      </rPr>
      <t>Капацитети нездравственог сектора</t>
    </r>
    <r>
      <rPr>
        <sz val="11"/>
        <color rgb="FF000000"/>
        <rFont val="Calibri"/>
        <family val="2"/>
      </rPr>
      <t xml:space="preserve"> (постојећи надзор и рана упозорења за хидрометеоролошке, друштвене, еколошке опасности, укључујући небезбедност хране, функционални капацитет за прикупљање и размену података као што су кретање становништва, подаци о здрављу животиња и људи, летови и временски обрасци, масовно окупљање да се повеже са доношењем одлука у здравственом сектору, радном снагом укључујући развој приправности за ванредне ситуације, одговор и опоравак)					
</t>
    </r>
    <r>
      <rPr>
        <b/>
        <sz val="11"/>
        <color rgb="FF000000"/>
        <rFont val="Calibri"/>
        <family val="2"/>
      </rPr>
      <t>Капацитети заједнице</t>
    </r>
    <r>
      <rPr>
        <sz val="11"/>
        <color rgb="FF000000"/>
        <rFont val="Calibri"/>
        <family val="2"/>
      </rPr>
      <t xml:space="preserve"> (знање, став и пракса у вези са опасностима и постојеће мере и системи превенције , контроле и одговора; постојеће мреже за РЦЦЕ; волонтерске мреже)
</t>
    </r>
    <r>
      <rPr>
        <b/>
        <sz val="11"/>
        <color rgb="FF000000"/>
        <rFont val="Calibri"/>
        <family val="2"/>
      </rPr>
      <t xml:space="preserve">Ресурси </t>
    </r>
    <r>
      <rPr>
        <sz val="11"/>
        <color rgb="FF000000"/>
        <rFont val="Calibri"/>
        <family val="2"/>
      </rPr>
      <t xml:space="preserve">(финансијска средства за припремљеност и финансирање за непредвиђене случајеве одговора, механизми за логистику, складиштење и распоређивање основних залиха, други потребни ресурси и мултисекторска структура за подршку угроженом становништву и групама током ванредног циклуса)
Учесници треба да забележе даље детаље о капацитетима за суочавање са опасностима или било којим капацитетима за суочавање са свим опасностима у квалитативном одељку ( детаљи о капацитету суочавања) на картици за унос података. "
</t>
    </r>
  </si>
  <si>
    <t>Користите следећу скалу за оцењивање капацитета за суочавање са идентификованим опасностима и последицама:</t>
  </si>
  <si>
    <t>Г. Нивои поузданости података</t>
  </si>
  <si>
    <t>Неизвесност у квалитету података ће постојати, и иако то не би требало да спречава доношење одлука за потребе планирања у ванредним ситуацијама, учесници треба да препознају и региструју недоследности у информацијама.
Бодовањем нивоа поузданости за сваку опасност, корисници могу да идентификују где су потребни додатни подаци како би се ниво поузданости могао побољшати при следећој процени СТАР алата.</t>
  </si>
  <si>
    <t>На картици за унос података изаберите ниво поузданости података из понуђеног падајућег менија</t>
  </si>
  <si>
    <t>Д. Одређивање утицаја</t>
  </si>
  <si>
    <t>Модел ће аутоматски одредити утицај користећи следећу скалу на основу агрегације оцена датих за озбиљност, рањивост и способност суочавања. Овај резултат се затим преводи на скалу од 1 – 5 према матрици утицаја испод.</t>
  </si>
  <si>
    <t xml:space="preserve">Step 4: Hazard Ranking </t>
  </si>
  <si>
    <t>Корак 4: Рангирање опасности</t>
  </si>
  <si>
    <t>А. Одређивање нивоа ризика и рангирање</t>
  </si>
  <si>
    <t>Модел ће аутоматски одредити ниво ризика који носи свака опасност користећи следећу скалу:</t>
  </si>
  <si>
    <t>Матрица на картици Рискс Матрик ће бити генерисана аутоматски и понудиће визуелни и једноставан преглед резултата вежбе , јасно илуструјући приоритетне опасности за активности приправности и смањења ризика.</t>
  </si>
  <si>
    <r>
      <t xml:space="preserve">Да бисте визуелно приказали резултате СТАР радионице, идите на картицу </t>
    </r>
    <r>
      <rPr>
        <b/>
        <sz val="11"/>
        <color rgb="FF000000"/>
        <rFont val="Calibri"/>
        <family val="2"/>
        <scheme val="minor"/>
      </rPr>
      <t>календар ризика</t>
    </r>
    <r>
      <rPr>
        <sz val="11"/>
        <color rgb="FF000000"/>
        <rFont val="Calibri"/>
        <family val="2"/>
        <scheme val="minor"/>
      </rPr>
      <t>. Календар ванредних ситуација и ризика од катастрофе ће бити аутоматски генерисан</t>
    </r>
  </si>
  <si>
    <t>Израда препорука</t>
  </si>
  <si>
    <t>Биће израђене опште и/или специфичне препоруке како би се ојачали капацитети земље за суочавање и ублажили, спречили, открили, реаговали и опоравили се од идентификованих опасности. Израда препорука за сваку опасност састоји се од одговора на следећа питања:</t>
  </si>
  <si>
    <t>Резиме стратешке процене ризика применом СТАР методологије</t>
  </si>
  <si>
    <t>Рашки управни округ</t>
  </si>
  <si>
    <t>Град Краљево</t>
  </si>
  <si>
    <t>#</t>
  </si>
  <si>
    <t>Yes</t>
  </si>
  <si>
    <t>1. труднице; 
2. лица старија од шест месеци живота са хроничним поремећајима плућног система , хроничним поремећајима кардиоваскуларног система , метаболичким поремећајима, бубрежном дисфункцијом, хемоглобинопатијом, хроничним неуролошким поремећајима, малигним обољењима, имуносупресијом, извршеном трансплантацијом ткива и органа/током припреме за трансплантацију; 
3. лица старија од 65 година- 23.579 (21,4%)  
4. ромска популација (842 особе)
5. геронтолошки центар  (252 корисника и  96 запослених)
7. низак обухват вакцинације (и у општој популацији, и код  здравствених радника). На територији града Краљева у посматраном десетогодишњем интервалу апликовано је просечно 4307 вакцина против припа на годишњем нивоу (око 4% вакцинисаних). 
8. раније епидемије</t>
  </si>
  <si>
    <t xml:space="preserve">Законска регулатива: Закон о јавном здрављу (Сл, гласник РС 15/2016), Закон о заштити становништва од заразних болести (Сл.гласник РС 15/2016,  68/2020 i 136/2020), Правилник о имунизацији и начину заштите лековима ( Сл.гласник бр 88/2017, 11/2018, 14/2018, 45/2018, 48/2018, 58/2018, 104/2018, 6/2021, 52/2021 i 66/2022), Стручно методолошко упутство за спровођење  обавезне и препоручене имунизације становништва – ИЗЈЗ Србије „Др Милан Јовановић Батут“. Епидемиолошки надзор у над грипом и интегрисан надзор над грипом и SARS- CoV-2  сев спроводи кроз: 1. Рано откривање неуобичајених, сигналних догађаја; 2. Популациони надзор над обољењима сличним грипу; 3. Сентинел надзор над обољењима сличним грипу и акутним респираторним инфекцијама/ Интегрисани сентинел надзор над грипом и SARS- CoV-2; 4. Сентинел хоспитал SARI/ Интегрисан сентинел надзор над грипом и SARS- CoV-2/Сентинел надзор над  акутним респираторним дистрес синдромом (АРДС)/5.  Надзор над морталитетом у популацији. 
План, набавку и дистрибуцију вакцина врши ЗЈЗ Краљево у координацији са ДЗ Краљево. Вирусолошки надзор се спроводи  у референтној лабораторији за грип и друге респираторне вирусе у Институту за вирусологију, вакцине и серуме "Торлак" у Београду.
Министарство здравља Републике Србије,  Окружни штаб за ванредне ситуације, Градски штаб за ванредне ситуације на територији града Краљева.
Министарство пољопривреде,шумарства и водопривреде - Надзор нада авијарном инфлуенцом у популацији живине и дивљих птица над територијом Србије ( Правилник о утврђивању Програма мера заштите животиња за 2024. годину). 
Савет за здравље града Краљева је формиран, у току је израда СОП. 
Вакцинација се спроводи у ДЗ Краљево. Пријем пацијента са тежом клиничком сликом у ОБ "Студеница" Краљево. Формирана комисија за болничке инфекције у ДЗ Краљево, као и у ОБ "Студеница" Краљево која даје препоруке на основу епидемиолошке ситуације у Граду Краљеву. </t>
  </si>
  <si>
    <r>
      <rPr>
        <b/>
        <sz val="11"/>
        <color rgb="FF000000"/>
        <rFont val="Calibri"/>
      </rPr>
      <t xml:space="preserve">Општа болнице „Студеница“ Краљево: </t>
    </r>
    <r>
      <rPr>
        <sz val="11"/>
        <color rgb="FF000000"/>
        <rFont val="Calibri"/>
      </rPr>
      <t xml:space="preserve">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 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(2 атомизера,  3  леђне моторне прскалице,3 прскалице) . ЗЈЗ Краљево располаже са 2 возила са расхладном комором за превоз вакцина, 1 возило са расхладним термосом до -30 степени за транспорт вакцина, два теренска возила,  1 возило за превоз медицинског отпада са АДР сертификатом, 1 возило за ДДД послове, девет путничких возила. ЗЈЗ Краљево запошљава 3 возача.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r>
  </si>
  <si>
    <t xml:space="preserve">Установе: ВСИ Краљево (Надзор над авијарном инфлуенцом у популацији живине и дивљих птица над територијом града Краљева и ДДД послови; 
ВСИ Краљево - 37 стално запослених од чега 13 доктора ветеринарске медицине и 17 техничара и поседује 12 возила (5 доставних, 3 теренска и 4 путничка); 5 комплета за просторно распршавање, 4 моторне пумпе, 8 моторних леђних атомизера, 1 ручна носила, комплети прве помоћи. 
Центар за социјални рад -  43 запослена, 1 руководиоц за људске ресурсе, 1 руководиоц стручне службе за бригу деце, 1 руководиоц струних служби за за бригу одраслих и старих лица; 1 теренско возило, 3 путничка возила. </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</si>
  <si>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становиштва о путевима преношења, превенцији (вакцинацији) и др.  Црвени крст- 1 виша медоцинска сестра, 1 медицинска техничара, 50 волонтера,  2 возача, 1 теренско возило са 10 седишта, 1 комби.</t>
  </si>
  <si>
    <t>Захваћена територија града Краљева у следећим месним заједницама: Обрва, Милочај, Поповићи, Сирча, Адрани, Мрсаћ, Грдица, Шумарице, Чукојевац;</t>
  </si>
  <si>
    <t>1.небезбедна вода за пиће;2.погоршање хигијенско-епидемиолошке ситуације и могућност појаве и ширења заразних болести;3.загађење патогеним микроорганизмима који воде порекло од плавног таласа;4.контаминација хране и предмета за личну употребу патогеним микроорганизмима и унос истих преко прљавих руку или контаминиране хране може довести до настајања цревних и кожних заразних болести;5.оштећење саобраћајне инфраструктуре и прекид у комуникацији;6.прекид у снабдевању електричном енергијом;7.отежано или онемогућено пружање здравствених услуга;</t>
  </si>
  <si>
    <r>
      <rPr>
        <sz val="11"/>
        <color rgb="FF000000"/>
        <rFont val="Calibri"/>
        <scheme val="minor"/>
      </rPr>
      <t>Одбрана од поплава на територији Републике Србије као и самог Града Краљева се спроводи на основу следеће законске регулативе:</t>
    </r>
    <r>
      <rPr>
        <b/>
        <sz val="11"/>
        <color rgb="FF000000"/>
        <rFont val="Calibri"/>
        <scheme val="minor"/>
      </rPr>
      <t xml:space="preserve">1.Закон о водама Републике Србије („Службени гласник РС“ бр.30/2010,93/2012,101/2016,95/2018 и 95/2018 др.закон);
2.Општи План за одбрану од поплава („Службени гласник РС“ бр.18/2009);
3.Наредба о утврђивању Оперативног плана за одбрану од поплава за 2024.годину („Службени гласник РС“ бр.143/2022);
4.Закон о ванреним ситуацијама РС Републике Србије („Службени гласник РС“ бр.111/09,92/2011 и 93/2012);
5.Закон о смањењу ризика од катастрофа и управљњу ванредним ситуацијима(„Службени гласник РС“ бр.87/2018);
6.Уредба о обавезама субјеката система за смањење ризика од катастрофа и управљњању ванредним ситуацијама у поступку израде Регистра ризика од катастрофа,начину израде Регистра од катастрофа и уносу података („Службени гласник РС“ бр.122/20);
7.Оперативни план одбране од поплава за објекте ЈКП „Водовод Краљево“за 2024.годину;
8.Упуство о методологији за израду процене угрожености од елементрних непогода и других несрећа и планова заштите и спасавања („Службени гласник РС“ бр.87/2018);
9.	Решење Градоначелника Града Краљева од 10.07.2017.године о образовању стручног тима за процену угрожености од елементарних непогода и других несрећа и планова заштите и спасавања у ванредним ситуацијама;
10.	Решење о постављењу заменика команданта,начелника и чланова штаба за ванредне ситуације Града Краљева (Решење од 25.07.2024.године);
</t>
    </r>
    <r>
      <rPr>
        <sz val="11"/>
        <color rgb="FF000000"/>
        <rFont val="Calibri"/>
        <scheme val="minor"/>
      </rPr>
      <t>Руковођење и кординацију ангажованих снага на територији Града Краљева у одбрани од поплава врши  Градски штаб за ванредне ситуације у сарадњи са јавним предузећима и поверницима цивилне заштите,здравственог и нездравственог сектора.Предузеће ЈКП Водовод Краљево снабдева водом за пиће Град Краљево са два локална изворишта:Жичко поље и Конаревско поље и црпних станица Ђериз и Стрелиште. У случају поплава и могућност угрожавања водоизворишта стручни тим ЈКП Водовод Краљево предузима посебне мере,снаге и средства уз појачан режим рада како би се могућност угрожености водоизворишта и настанак екцесних ситуација свео на минимум.Код предузимања мера ЈКП Водовод Краљево је у сарадњи са:1.Заводом за јавно здравље Краљево;2.Санитарном инспекцијом;3.Локалном самоуправом;4.Центром за обавештавње и узбуњивање;5.Хидро-метеоролошким заводом ;6.Сектором за ванредне ситуације; Поступа у складу са оперативним планом у случају појаве екцесних ситуација и предузима следеће мере:1.Излази на терен и врши визуелни преглед контроле појединачних бунара,као и преглед читавог изворишта;2.Предузима превентивне мере које подразумевају искључивање бунара која могу бити угрожена плавним таласом;3.Успоставља 24-часовни надзор над водоизвориштима;5.У сарадњи са стручним службама Завода за јавно здравље Краљево процењује који бунар треба превентивно искључити како би се избегао неповољан утицај на квалитет воде за пиће;6.Узорковање  и анализа воде се врши свакодневно,по потреби и два пута дневно уколико процени стручни тим;6.Успоставља се комуникација са Хидрометеоролошким заводом и информисање о водостају на мерним местима реке Ибар.7.Обавештава се јавност о предузетим мерама и квалитету воде за пиће.8.У случају када поплавни талас угрози водоизворишта тако да утиче на квалитет воде и када је по извршеним анализама воде дато стручно мишљење Завода за јавно здравље Краљево да испитивана вода за снабдевање града не одговара Правилнику о хигијенској исправности воде за пиће,проглашава се у сарадњи са санитарном инспекцијом да вода из ЈКП Водовода Краљево којом се снабдева град није за пиће;9.Прелази се на алтернативно санбдевање водом за пиће путем ауто-цистерни које би довозиле воду за пиће из суседних градова,првенствено из Чачка и Крушевца,са пратећом документацијом и извештајима о квалитету воде.Цистерне би биле распоређене тако да сви делови града буду покривени.Јавност се обавештава о времену доласка ауто-цистерни и места на којим ће бити лоциране;10.Грађани могу да користе алтернативне изворе за водоснабдевање на територији града,у зависности од њиховог капацитета и квалитета а које би Завод за јавно здравље предходно испитао и обележио;Градски штаб за ванредне ситуације у сарадњи са представницима месних заједница на ширем градском подручију обезбеђује ауто-цистерне у случају да је водоснабдевање подручија Града Краљева које није у систему градског водовода угрожено.</t>
    </r>
  </si>
  <si>
    <t xml:space="preserve">Општа болнице „Студеница“ Краљево: 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Хигијену и хуману екологију – 3 лекара специјалиста хигијене, , 7 санитарних техничара,одељење санитарне микробиологије,4 лекара специјалисте микробиологије,4 микробиолошка техничара,одељење хемије,2 дипломирана хемичара и 1 специјалиста токсиколошеке хемије,и 6 хемијских техничара.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</si>
  <si>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 xml:space="preserve">Установе: ВСИ Краљево  ДДД пословиЈКП "Водовод"Краљево 53 радника задужена за одбрану од поплава;опрема:грађевинске машине(PALZZANI,JCB,OK,YANMAR,)WOMA-специјално возило)цистерне за воду (15 ком);камиони-кипери различитих намена,пумпе,агрегати,компресори;џакови 400 ком.остали алат различитих намена;ЈКП "Чистоћа" ( 16 аутосмећара, 5 трактора,2 баштенских трактора (косилица), 1 трактор косилица и 7 путничких возила. Од 270 запослених према Процени ризика од катастрофа 23 је возача моторног возила, 38 ангажованих радника на изношењу смећа и 12 чистача јавних прометних површина)
ЈКП "Путеви "Краљево 85 запослених,25 камиона различите носивости,грађевинске машине различитих намена 10 ком;Добровољна ватрогасна друштва на територији Града Краљева (8 цистерни за дистрибуцију воде за пиће у угрожена подручија)
 </t>
  </si>
  <si>
    <t>У случају реаговања, а у складу са надлежностима реагују сви надлежни субјекти, а преко Одељења за послове цивилне заштите, упућује се информација свим институцијама и субјектима који могу да допринесу у акцијама заштите и спасавања, као и опоравка након поплаве. Институције од значаја, а које нису део система Градског штаба су: СКГО, УНДП, ФАО, Платформа ВОЛОНТЕР.РС, УГ АРС, али и општине и градови потписници Протокола о сарадњи слива Западне Морава. Овакав догађај би истовремено задесио и територију градова и општина слива Западне Мораве, па би, евунтална помоћ, од стране других служби и институција, као и међународних организација, вероватно била са одложеним ефектом и дејством. 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У Октобру 2021.године на територији Града Краљева одржана је здружена вежба "СИСТЕМ 2021"-циљ вежбе је био:
- Збрињавања угроженог и пострадалог становништва,
- Постављања противплавних система ради спречавања изливања реке,
- Заштите црпне станице од наиласка нафтне мрље 
- Спасавања и проналажења несталих лица 
- Припреме привремених објеката за смештај становништва,
-Формирања шаторских насеља за смештај и збрињавање угроженог становништва, здравствено, социјално, психолошко збрињавање, исхрана и др.
- Ангажовања механизације у циљу обезбеђења критичне инфраструктуре,
- Снабдевања грађана здравом пијаћом водом и др.
- Праћења стања на терену путем слике употербом дрона и друге технике у циљу благовремене заштите и спасавања,
- Провере возила, опреме и друге технике.
Црвени крст- 1 виша медоцинска сестра, 1 медицинска техничара, 50 волонтера,  2 возача, 1 теренско возило са 10 седишта, 1 комби.Црвени крст - 1 виша медицинска сестра, 1 медицински техничар, 50 волонтера, 2 возача, 1 теренско возило са 10 седишта, 1 комби возило.</t>
  </si>
  <si>
    <t xml:space="preserve">1.Особе преко 50 година старости (49.066 особа (44,5%)); 
2.Особе са  имуносупресивним обољењима; 
3.Хронични болесници са хипертензијом, кардиоваскуларним обољењима, дијабетес мелитусом и др. 
4.Особе које злоуптребљавају употребу алкохола и медикамената; 
5.Како не постоји специфична мера превенције (вакцинација), опште мере превенције представљају једини вид заштите од овог вируса; 
6. Рашки управни округ, коме припада град Краљево, спада у групу посебно ризичних подручја од појаве болести западног Нила. </t>
  </si>
  <si>
    <t>Законска регулатива: Закон о јавном здрављу (Сл, гласник РС 15/2016) Закон о заштити становништва од заразних болести (Сл.гласник РС 15/2016,  68/2020 i 136/2020),Закон о ветеринарству ("Сл. гласник РС", бр. 91/2005, 30/2010, 93/2012 и 17/2019 - др.закони), Закон о здравственој заштити животиња ("Сл. гласник РС", бр. 37/91, 50/92, 33/93, 52/93, 53/93, 67/93, 48/94, 53/95, 52/96, 25/2000, 91/2005 - др. закон и 101/2005 - др. закон), Министарство здравља Републике Србије, Министарство пољопривреде, шумарства и водопривреде Републике Србије – Спровођење мониторинга на Болест Западог Нила (Правилник о утврђивању Програма мера заштите животиња за 2024. годину).Формирана комисија за болничке инфекције у ДЗ Краљево, као и у ОБ "Студеница" Краљево. Савет за здравље формиран, у току израда СОП. Окружни штаб за ванредне ситуације, Градски штаб за ванредне ситуације на територији града Краљева.</t>
  </si>
  <si>
    <t xml:space="preserve">Општа болнице „Студеница“ Краљево: 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пословима(2 атомизера, 3 леђне моторне прскалице, 3 прскалице). ЗЈЗ Краљево располаже са 2 возила са расхладном комором за превоз вакцина, 1 возило са расхладним термосом до -30 степени за транспорт вакцина, два теренска возила,  1 возило за превоз медицинског отпада са АДР сертификатом, 1 возило за ДДД послове, девет путничких возила. ЗЈЗ Краљево запошљава 3 возача.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</si>
  <si>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Установе: ВСИ Краљево - 37 стално запослених од чега 13 доктора ветеринарске медицине и 17 техничара и поседује 12 возила (5 доставних, 3 теренска и 4 путничка),  5 комада за просторно распршавање, 4 моторне пумпе, 8 моторних леђних атомизера, 1 ручна носила, комплети прве помоћи.ВД Западна Морава  ДОО Краљево  - уређење приобаља и речних токова -1 дипломирани грађевински инжењер, 1 дипломирани шумарски инжењер, 1 пољопривредни инжењер (за мелиорације), 2 грађевинска техничара, 2 шумарска техничара, 4 возача камиона, 8 руковаоца грађевинских машина, 6 НК  грађевинска радника; 3 моторне тестере, 3 багера гусеничара, 3 утоваривача, 3 булдожера, 1 трактор са приколицом, 3 камиона кипера носивости 7,5 тона,  3 камиона кипера носивости више од 10 тона, 2 камиона носивости 1 тона, 1 нисконосећа приколица, 2 теренска возила.Центар за социјални рад - 43 запослена, 1 руководилац за људске ресурсе, 1 руководилац тручне службе за бригу деце, 1 стручни руководилац стручних служби за бригу одраслих и старих лица; 1 теренско возило, 3 путничка возила.</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</si>
  <si>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о начину преношења и  превенцији овог обољења.  Црвени крст - 1 виша медициска сестра, 1 медицински техничар, 50 волонтера, 2 возача, 1 теренско возило са 10 седишта, 1 комби возило.</t>
  </si>
  <si>
    <t xml:space="preserve">1. труднице; 2. лица старија од шест месеци живота са хроничним поремећајима плућног система , хроничним поремећајима кардиоваскуларног система , метаболичким поремећајима, бубрежном дисфункцијом, хемоглобинопатијом, хроничним неуролошким поремећајима, малигним обољењима, имуносупресијом, извршеном трансплантацијом ткива и органа/током припреме за трансплантацију; 3. лица старија од 65 година; </t>
  </si>
  <si>
    <r>
      <rPr>
        <sz val="11"/>
        <color rgb="FF000000"/>
        <rFont val="Calibri"/>
      </rPr>
      <t xml:space="preserve">Мерење аерозагађења у Краљеву које врши Завод за јавно здравље Краљево  обавља се на основу следећих законских прописа:1.Закон о заштити животне средине, („Сл. Гласник РС“ бр 135/04, 36/09, 72/09, 43/11 и 14/16 ,76/18,95/18)2.Закон о заштити ваздуха („Службени гласник РС“, број 36/09, 10/13,26/21 )3.Уредба о условима за мониторинг и захтевима квалитета ваздуха („Службени гласник РС“, број 11/10, 75/10 и 63/13) </t>
    </r>
    <r>
      <rPr>
        <b/>
        <sz val="11"/>
        <color rgb="FF000000"/>
        <rFont val="Calibri"/>
      </rPr>
      <t>.</t>
    </r>
    <r>
      <rPr>
        <sz val="11"/>
        <color rgb="FF000000"/>
        <rFont val="Calibri"/>
      </rPr>
      <t>Извори загађивања ваздуха који испуштају материје у ваздух које ремете његов састав на подручју Краљева могу се сврстати у две групе:</t>
    </r>
    <r>
      <rPr>
        <b/>
        <sz val="11"/>
        <color rgb="FF000000"/>
        <rFont val="Calibri"/>
      </rPr>
      <t>Стационарни извори:</t>
    </r>
    <r>
      <rPr>
        <sz val="11"/>
        <color rgb="FF000000"/>
        <rFont val="Calibri"/>
      </rPr>
      <t xml:space="preserve">Извори загађивања у рубним подручјима града: индивидуална ложишта пољопривредне активности (паљење стрништа, корова и сл.), паљење отпада,Загађење пореклом од индустрије: индустријски погони у индустријским зонама и то Зона Шеовац и Зона Магнохром.Извори загађивања у комуналној средини: градске котларнице, паљење отпада у контејнерима, индивидуална ложишта и котларнице, издвојени објекти за припрему хране (пекаре, припрема роштиља, печењаре и сл.), неадекватна депонија смећа и повремено недовољан степен чишћења јавних простора у граду. </t>
    </r>
    <r>
      <rPr>
        <b/>
        <sz val="11"/>
        <color rgb="FF000000"/>
        <rFont val="Calibri"/>
      </rPr>
      <t>Покретни извори</t>
    </r>
    <r>
      <rPr>
        <sz val="11"/>
        <color rgb="FF000000"/>
        <rFont val="Calibri"/>
      </rPr>
      <t>:Било који облик возила са мотором са унутрашњим сагоревањем: моторцикли, лака и тешка возила која користе фосилна горива, грађевинске и пољопривредне машине. У локалној мрежи праћене су концентрације следећих загађујућих материја: SO</t>
    </r>
    <r>
      <rPr>
        <vertAlign val="subscript"/>
        <sz val="11"/>
        <color rgb="FF000000"/>
        <rFont val="Calibri"/>
      </rPr>
      <t>2,</t>
    </r>
    <r>
      <rPr>
        <sz val="11"/>
        <color rgb="FF000000"/>
        <rFont val="Calibri"/>
      </rPr>
      <t xml:space="preserve"> индекс црног дима-чађ, суспендоване честице (PM</t>
    </r>
    <r>
      <rPr>
        <vertAlign val="subscript"/>
        <sz val="11"/>
        <color rgb="FF000000"/>
        <rFont val="Calibri"/>
      </rPr>
      <t>10</t>
    </r>
    <r>
      <rPr>
        <sz val="11"/>
        <color rgb="FF000000"/>
        <rFont val="Calibri"/>
      </rPr>
      <t>), кадмијум (Cd), арсен (As), никл (Ni) и олово (Pb) из фракције суспендованих честица (PM</t>
    </r>
    <r>
      <rPr>
        <vertAlign val="subscript"/>
        <sz val="11"/>
        <color rgb="FF000000"/>
        <rFont val="Calibri"/>
      </rPr>
      <t>10</t>
    </r>
    <r>
      <rPr>
        <sz val="11"/>
        <color rgb="FF000000"/>
        <rFont val="Calibri"/>
      </rPr>
      <t>), суспендоване честице (PM</t>
    </r>
    <r>
      <rPr>
        <vertAlign val="subscript"/>
        <sz val="11"/>
        <color rgb="FF000000"/>
        <rFont val="Calibri"/>
      </rPr>
      <t>2,5</t>
    </r>
    <r>
      <rPr>
        <sz val="11"/>
        <color rgb="FF000000"/>
        <rFont val="Calibri"/>
      </rPr>
      <t>) и азот диоксида NO</t>
    </r>
    <r>
      <rPr>
        <vertAlign val="subscript"/>
        <sz val="11"/>
        <color rgb="FF000000"/>
        <rFont val="Calibri"/>
      </rPr>
      <t>2</t>
    </r>
    <r>
      <rPr>
        <sz val="11"/>
        <color rgb="FF000000"/>
        <rFont val="Calibri"/>
      </rPr>
      <t>. У оквиру наменских мерења праћене су  укупне таложне материје као укупне нерастворне и укупне растворне, рН, пепео и сагорљиве материје, сулфати (SO</t>
    </r>
    <r>
      <rPr>
        <vertAlign val="subscript"/>
        <sz val="11"/>
        <color rgb="FF000000"/>
        <rFont val="Calibri"/>
      </rPr>
      <t>4</t>
    </r>
    <r>
      <rPr>
        <sz val="11"/>
        <color rgb="FF000000"/>
        <rFont val="Calibri"/>
      </rPr>
      <t>), хлориди (Cl), калцијум (Ca), електропроводљивост, амонијак, нитрати, нитрити, тешки метали - кадмијум (Cd), цинк (Zn) и олово (Pb).Поред вршења мерења од стране Завода за јавно здравље Краљево,на територији  града Краљева,постављена је и аутоматска мерна станица,којом управља Агенција за за заштиту животне средине,где се мере сатне вредности загађујућих материја које су доступне становништву у реалном времену,на сајту агенције и доступним апликацијама.</t>
    </r>
  </si>
  <si>
    <t xml:space="preserve">Општа болнице „Студеница“ Краљево: 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Хигијену и хуману екологију – 3 лекара специјалиста хигијене, , 7 санитарних техничара,одељење санитарне микробиологије,4 лекара специјалисте микробиологије,4 микробиолошка техничара,одељење хемије,2 дипломирана хемичара и 1 специјалиста токсиколошеке хемије,и 6 хемијских техничара.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t>
  </si>
  <si>
    <t>Агенција за заштиту животне средине,Министарство за заштиту животне средине Републике СрбијеИзрадом урбанистичког плана ( којим се планира низ фактора који доприносе бољем квалитету ваздуха)Мере које треба предузети у циљу бољег квалитета ваздуха:Зонско планирање и реализација урбанистичких планова стриктно према зонама;Планирање и озелењавање јавних површина и праваца дуж сабраћајница;Планско озелењавање напуштених, неискоришћених површина које се ненаменски користе често и за одлагање отпада и шута;Ограничење висине стамбених и пословних зграда и њихово постављање у складу са ружом ветрова и могућностима проветравања града;Редовно чишћење и прање улица и путева, као и јавних површина, шеталишта и паркинга;Смањење загађења плановима за смањење извора згађења ваздуха, нарочито саобраћаја, грађевинских радова и индустрије.Израдом  катастра загађивача ваздуха који би нам са мерењем загађености ваздуха у комуналној средини пружили податке о месту, врсти, количини и саставу емитованих полутаната, изворима штетних материја и енергетско-технолошким условима под којима се они емитују у атмосфери, као и временској и просторној расподели загађујућих полутаната у Краљеву што би омогућило просторно и временско предвиђање нивоа загађености ваздуха.Изменом режима саобраћаја у Граду Краљеву.Топлификацијом и гасификацијом делова града и коришћењем обновљивих извора енергије уз примену мера енергетске ефикасностиУнапредити систем контроле квалитета ваздуха обезбеђивањем мониторинга квалитета ваздуха у складу са важећом законском регулативом Републике Србије и одредбама директива ЕУ.Приступити мерењу загађености на градским раскрсницама од моторних возила, и    утврдити степен загађења: угљенмоноксидом, приземним озоном, полицикличним ароматичним угљоводоницима, итд., а на основу добијених резултата мерења утицати на промену режима саобраћаја и евентуално увести еколошке семафоре на критичним местима.Радити на сталној едукацији становништва у циљу развијања свести о смањењу загађења ваздуха уз акције на терену у оквиру којих би били укључени грађани.</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</si>
  <si>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ОнЛине).Црвени крст - 1 виша медицинска сестра, 1 медицински техничар, 50 волонтера, 2 возача, 1 теренско возило са 10 седишта, 1 комби возило.</t>
  </si>
  <si>
    <t>1.Невакцинисане или непотпуно вакцинисане особе (одрасли), 
2.труднице, 
3.имунокомпромитовани пацијенти, 
4. хронични болесници, 
5. запослени у здравственим установама (општа пракаса, хитна помоћ, одељење хирургије, неонаталне јединице, педијатријске јединице, породилишта, хематолошка и онколошка одељења); 
6. бебе млађе од 12 месеци (природни пасивни имунитет штити одојчад 6-9 месеци) . Годишње се у Граду Краљеву просечно родило 912 деце у посматраном десетогодишњем периоду. 
7. деца узраста од 1-5 година (већи ризик од компликација), 
7. деца старија од 5 година која су невакцинисана или непотпуно вакцинисана
8. раније регистроване епидемије 
9. Просечан обухват имунизације у посматраном десетогодишњем периоду износи 89,2%. Потребан обухват имунизације износи  95%.</t>
  </si>
  <si>
    <t>Законска регулатива: Закон о јавном здрављу (Сл, гласник РС 15/2016), Закон о заштити становништва од заразних болести (Сл.гласник РС 15/2016,  68/2020 i 136/2020), Правилник о имунизацији и начину заштите лековима ( Сл.гласник бр 88/2017, 11/2018, 14/2018, 45/2018, 48/2018, 58/2018, 104/2018, 6/2021, 52/2021 i 66/2022),Закон о здравственој документацији и евиденцијама у области здравства (""Сл. гласник РС"", бр. 92/2023), Правилник о пријављивању заразних болести и посебних здравствених питања („Сл. гласник РС”, бр. 44/2017 и 58/2018); Стручно методолошко упутство за спровођење  обавезне и препоручене имунизације становништва – ИЗЈЗ Србије „Др Милан Јовановић Батут“, Водич зa епидемиолошки нaдзор нaд малим богињама, рубелом и конгенитaлном рубелa инфекцијом/конгенитaлним рубелa синдромом, Мере ширења вируса морбила у здравственим установама. Министарство здравља Републике Србије. Епидемиолошки надзор над малим богињама и КРС/Р код трудница континуирано спроводи Центар за превенцију и контролу болести Завод за јавно здравље Краљеву за цео Град Краљево на недељном нивоу и подаци се достављају ИЗЈЗ Србије "Др Милан Јовновић Батут".  План, набавку и дистрибуцију ММР вакцине врши ЗЈЗ Краљево у координацији са ДЗ Краљево. Вирусолошки надзор у референтној лабораторији у Институту за вирусологију, вакцине и серуме „Торлак“. Формирана комисија за болничке инфекције у ДЗ Краљево, као и у ОБ "Студеница" Краљево.  Савет за здравље за град Краљево формиран, у току израда СОП.  Вакцинација се спроводи у ДЗ Краљево.  Окружни штаб за ванредне ситуације, Градски штаб за ванредне ситуације на територији града Краљева.</t>
  </si>
  <si>
    <t xml:space="preserve">Општа болнице „Студеница“ Краљево: запослено 1315 особа - 226 лекара, 762 медицинских техничара,  580 болничких постеља, од чега : Педијатрија : 35 постеља, 13 лекара, 27 медицинска техничара;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(2 атомизера, 3 леђне моторне прскалице, 3 прскалице). ЗЈЗ Краљево располаже са 2 возила са расхладном комором за превоз вакцина, 1 возило са расхладним термосом до -30 степени за транспорт вакцина, два тернска возила,  1 возило за превоз медицинског отпада са АДР сертификатом, 1 возило за ДДД послове, девет путничких возила. ЗЈЗ Краљево запошљава 3 возача.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</si>
  <si>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Центар за социјални рад - 43 запослена, 1 руководилац за људске ресурсе, 1 руководилац стручне службе за бригу деце, 1 руководилац струних служби за бригу одраслих и старим лицима; 1 теренско возило; 3 путничка возила.</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</si>
  <si>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о начину преношења, могућим компликацијама и  превенцији овог обољења,као и обухвату имунизације деце у другој, односно у седмој години живота како би се постигао обухват имунизације изнад 95%.  Црвени крст - 1 виша медицинска сестра, 1 медицински техничар, 50 волонтера, 2 возача, 1 теренско возило са 10 седишта, 1 комби возило.</t>
  </si>
  <si>
    <t>Град Краљево (Чукојевац, Лађевци, Каменица, Витковац, Дедевци, Самаила, Лешево)</t>
  </si>
  <si>
    <t xml:space="preserve">1. путеви преношења (директни контакт, индиректни контакт, храна, ваздух,  интерхумано (дојењем, трансфузиом, гениталним контактом) 
2. сезоски карактер (фебруар-март) - период јагњења и јарења, док код телења могуће и  током читаве године 
3. потенцијално билошко оружје у виду аеросола, 
4. професионално обољење ( сточари, ветеринари, месари, домаћице, ловци и др.)
5. раније епидемије (Лешево)
6. доказано присуство изазивача овог обољења код животиња (Чукојевац, Лађевци, Каменица, Витковац, Дедевци, Самаила) у посматраном периоду (подаци ВСИ Краљево)
</t>
  </si>
  <si>
    <t>Законска регулатива: Закон о јавном здрављу (Сл, гласник РС 15/2016) Закон о заштити становништва од заразних болести (Сл.гласник РС 15/2016,  68/2020 i 136/2020),Закон о ветеринарству ("Сл. гласник РС", бр. 91/2005, 30/2010, 93/2012 и 17/2019 - др.закони), Закон о здравственој заштити животиња ("Сл. гласник РС", бр. 37/91, 50/92, 33/93, 52/93, 53/93, 67/93, 48/94, 53/95, 52/96, 25/2000, 91/2005 - др. закон и 101/2005 - др. закон),Министарство здравља Републике Србије, Министарство пољопривреде, шумарства и водопривреде Републике Србије и Правилник о утврђивању Програма мера заштите животиња за 2024. годину и  Правилник о утврђивању мера за рано откривање, дијагностику, спречавање ширења, сузбијања и искорењивања заразне болести бруцелоза говеда, начин њиховог спровођења, као и начин утврђивања статуса газдинства слободног од бруцелозе говеда (“Службени гласник РС”, број 55 од 21. јула 2009). Формирана комисија за болничке инфекције у ДЗ Краљево, као и у ОБ "Студеница" Краљево. ЗЈЗ Краљево прати епидемиолошку ситуацију, док ВСИ Краљево прати епизоотиолошку ситуацију на територији Града Краљево. Окружни штаб за ванредне ситуације, Градски штаб за ванредне ситуације на територији града Краљева.</t>
  </si>
  <si>
    <t xml:space="preserve">Општа болнице „Студеница“ Краљево: запослено 1315 особа - 226 лекара, 762 медицинских техничара,  580 болничких постеља, од чега : Инфективно одељење: 10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 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(3 атомизера,3 леђне моторне прскалице, 3 прскалице) . ЗЈЗ Краљево располаже са 2 возила са расхладном комором за превоз вакцина, 1 возило са расхладним термосом до -30 степени за транспорт вакцина, два теренска возила,  1 возило за превоз медицинског отпада са АДР сертификатом, 1 возило за ДДД послове, девет путничких возила.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</si>
  <si>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 xml:space="preserve">Министарство пољопривреде, шумарства и водопривреде – (9 ветеринарских инспектора и 1 административни радник). 
Установе: ВСИ Краљево - ДДД послови и Одељење за епизоотиологију, клиничку патологију, репродукцију и патолошку морфологију (3 запослена). ВСИ Краљево - 37 стално запослених од чега 13 доктора ветеринарске медицине и 17 техничара и поседује 12 возила (5 доставних, 3 теренска и 4 путничка), 5 комплета за ппросторно распршавање, 4 моторне пумпе, 8 моторних леђних атомизера, 1 ручна носила, 1 комплет прве помоћи. 
Центар за социјални рад - 43 запослена, 1 руководилац за људске ресурсе, 1 руководилац стручне службе за бригу деце, 1 руководилац стручне службе за бригу одраслих и старих лица; 1 теренско возило, 3 путничка возила. </t>
  </si>
  <si>
    <t xml:space="preserve">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становништва о начинима преноса. Црвени крст - 1 виша медицинска сестра, 1 медицински техничар, 50 волонтера, 2 возача, 1 теренско возило са 10 седишта, 1 комби возило. </t>
  </si>
  <si>
    <t xml:space="preserve">1. Старији од 60 година - 33.751 особа (30%)
2. Особе са хроничним болестима (срчане болести, дијабетес, екстремна гојазност..), 
3. Труднице. 
Закључно са 28.04.2024. године на територији Града Краљева потврђено је 59.316 случаја оболевања од COVID19 инфекције. </t>
  </si>
  <si>
    <t>Законска регулатива: Закон о јавном здрављу (Сл, гласник РС 15/2016), Закон о заштити становништва од заразних болести (Сл.гласник РС 15/2016,  68/2020 i 136/2020), Правилник о имунизацији и начину заштите лековима ( Сл.гласник бр 88/2017, 11/2018, 14/2018, 45/2018, 48/2018, 58/2018, 104/2018, 6/2021, 52/2021 i 66/2022), Стручно методолошко упутство за ванредну препоручену имунизацију против COVID19– ИЗЈЗ Србије „Др Милан Јовановић Батут“. Епидемиолошки надзор над грипом и интегрисан надзор над грипом и SARS- CoV-2  сев спроводи кроз: 1. Рано откривање неуобичајених, сигналних догађаја; 2. Популациони надзор над обољењима сличним грипу; 3. Сентинел надзор над обољењима сличним грипу и акутним респираторним инфекцијама/ Интегрисани сентинел надзор над грипом и SARS- CoV-2; 4. Сентинел хоспитал SARI/ Интегрисан сентинел надзор над грипом и SARS- CoV-2/Сентинел надзор над  акутним респираторним дистрес синдромом (АРДС)/5.  Надзор над морталитетом у популацији. План, набавку и дистрибуција вакцину врши ЗЈЗ Краљево у координацији са ДЗ Краљево, где се спроводи у вакцинација. Формирана комисија за болничке инфекције у ДЗ Краљево, као и у ОБ "Студеница" Краљево. Савет за здравство формиран, у току израда СОП. Окружни штаб за ванредне ситуације, Градски штаб за ванредне ситуације на територији града Краљева.</t>
  </si>
  <si>
    <t xml:space="preserve">Општа болнице „Студеница“ Краљево: запослено 1315 особа - 226 лекара, 762 медицинских техничара,  580 болничких постеља, од чега : Педијатрија : 35 постеља, 13 лекара, 27 медицинска техничара;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(2 атомизера, 3 леђне моторне прскалице, 3 прскалице). ЦПКБ пружа услугу узорковања на COVID19, дистрибуцију вакцина ка ДЗ Краљево. ЗЈЗ Краљево располаже са 2 возила са расхладном комором за превоз вакцина, 1 возило са расхладним термосом до -30 степени за транспорт вакцина, два тернска возила,  1 возило за превоз медицинског отпада са АДР сертификатом, 1 возило за ДДД послове, девет путничких возила. ЗЈЗ Краљево запошљава 3 возача. Одељење за промоцију здравља у ЗЈЗ Краљево - 3 специјалиста социјалне медицине и 3 здравствена радника.  Центар за микробилогију ЗЈЗ Краљево поседује два ПЦР апарата  и пружа услугу анализе узорака (4 специјалисте микробиологије и 2 доктора медицине на специјализацији из микробиологије).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</si>
  <si>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 xml:space="preserve">Установе: ВСИ Краљево - 37 стално запослених од чега 13 доктора ветеринарске медицине и 17 техничара и поседује 12 возила (5 доставних, 3 теренска и 4 путничка), 5 комплета за ппросторно распршавање, 4 моторне пумпе, 8 моторних леђних атомизера, 1 ручна носила, 1 комплет прве помоћи - ДДД послови 
Центар за социјални рад - 43 запослена, 1 руководилац за људске ресурсе, 1 руководилац стручне службе за бригу деце, 1 руководилац стручне службе за бригу одраслих и старих лица; 1 теренско возило, 3 путничка возила. </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</si>
  <si>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о начину преношења и  превенцији овог обољења. Црвени крст - 1 виша медицинска сестра, 1 медицински техничар, 50 волонтера, 1 теренско возило са 10 седишта, 1 комби возило.</t>
  </si>
  <si>
    <t xml:space="preserve">
(1) Неухрањеност (укључујући недостатак микронутријената и анемију услед недостатка гвожђа)
(2) Небезбедност хране и воде
(3) Повећани ризик од избијања заразних болести (колера, дијареја и пнеумонија) и смрти услед неухрањености, недостатка WASH  и расељавања
(4) Смањење куповне моћи домаћинстава и потенцијални поремећај здравствених услуга
(5) Повећан стрес и поремећаји менталног здравља
(6) Даљи ризик за оне који су погођени плућним болестима, астмом или хроничним болестима (срчаним, респираторним)
(7) Миграције становништва, принуђеног да напусте локална подручја
</t>
  </si>
  <si>
    <t xml:space="preserve">1.Лица старија од 60 година са хроничним болестима (срчане болести, дијабетес, екстремна гојазност..), 2.труднице.Дугорочна несташица воде,тешкоће у водоснабдевању становништва.Негативан утицај на пољопровредну производњу која може довести до несташице хране.Угрожена је електро-енергетска инфраструктура,саобраћајна и водна.Погоршање опште хигијенске ситуације и појаве епидемија заразних болести,отежаног рада здравствених установа и привременог затварања школа и предшколских установа.Може доћи до појаве пожара на отвореном и испуштања велике количине опасних материја у животну средину и тиме контаминације воде,ваздуха и земљишта .
У пoглeду утицaja и штeтe oд сушe мoгу сe рaзликoвaти три глaвнe групe:eкoнoмски,
сoциjaлни и штeтни утицajи нa живoтну срeдину. Сушa имa дирeктнe штeтнe eфeктe нa упрaвљaњe вoдaмa и драстично смањење ресурса подземних вода. Дугoрoчнa нeстaшицa вoдe дирeктнo утичe нa вoдeнe рeсурсe, рeмeти услoвe вoдeнoг бaлaнсa, ствaрa тeшкoћe у вoдoснaбдeвaњу и веће трошкове одржавања система. Taкoђe сушa имa утицaja нa индустриjу, прe свeгa нa прeхрaмбeну, кoja мoжe дa изгуби знaтaн дeo свojих сирoвинa зa прeрaду. To мoжe дa прoузрoкуje врлo нeстaбилну ситуaциjу у рaзличитим грaнaмa прeрaдe хрaнe и могућу појаву несташице хране. Сушa нeгaтивнo утичe и нa туризaм и eнeргeтику. Погођени су путеви, железничке саобраћајнице, водени путеви, јавни превоз и генерално сва превозна средства, и самим тим мобилност људи .У пoглeду сoциjaлних лoших утицaja сушe трeбa нaглaсити eфeкaт сушe нa здрaвљe људи. Зa врeмe сушe сe мoжe уoчити пoрaст кaрдиoвaскулaрних бoлeсти, aлeргиja и рeспирaтoрних инфeкциja. Jeдaн oд нajoпaсниjих и нajштeтниjих eфeкaтa сушe сe oдрaжaвa нa живoтну срeдину, нa прирoднe рeсурсe, eкoсистeмe. Треба имати у виду да последице суше могу бити драстичније од било које друге елементарне непогоде, јер могу угрозити читаву биљну и животињску популацију. Oвaj прoблeм зaхтeвa изузeтнo вeлику пaжњу, jeр друштвo прaктичнo нe мoжe ништa учинити зa зaмeну oпустoшeних или изумрлих eкoсистeмa. У oвим случajeвимa jeдинa eфикaснa мeрa je примeнa прeвeнтивних мeтoдa зa зaштиту прирoдних рeсурсa и eкoсистeмa. Могућа последица
при појави суше била би и чешћа појава озбиљнијих шумских пожара.Истраживања указују да последице суше и опсег последица у великој мери зависе од:карактеристика земљишта, нивоа подземних вода, типа усева, тоталног дефицита падавина, просторне расподеле падавина и климатских фактора као што су температура, ветар, облачност итд. Суше у Србији утичу на пољопривреду, производњу електричне енергије, речни транспорт, индустрију, туризам, урбане области (рестрикције и несташице воде), водне ресурсе (квалитет вода и природну биоценозу) и на животну средину (ширење пожара, болести, смањење квалитета животне средине). Ако се током низа година или током текуће године перманентно прате метеоролошки,хидролошки и хидрогеолошки параметри сушу би било могуће предвидети,а досадашња стања временских услова указују на вероватноћу да ће суша бити присутна и у наредним годинама. У наредној деценији постоји умерена вероватноћа од настанка суша изазваних климатским променама, која ће у будућности расти због смањења количина падавина изазваног климатским променама, као и због прекомерне евапорације подземних вода. Након дуготрајне суше, површински хоризонти/слојеви земљишта пуцају, трава се суши, а биљке одумиру. Све ово може да узрокује нестабилност земљишне масе, што касније (у случају пљуска, јаког ветра или неког другог догађаја) може да изазове клизишта и одроне. Такође, осушена и огољена земља подложна је ерозији.
Услeд сушe мoжe дoћи дo прeсушивaњa извoриштa, зaтим збoг нeдoстaткa вoдe мoжe
дoћи дo погоршања опште хигијенске ситуације и појаве епидемија заразних болести, oтeжaнoг рaдa бoлницa и приврeмeнoг зaтвaрaњa шкoлa и прeдшкoлских устaнoвa. Taкoђe мoжe бити угрoжeн и живoтињски свeт и живoтнa срeдинa пojaвoм пoжaрa на отвореном или у пoстрojeњимa кoja рукуjу oпaсним мaтeриjaмa, гдe услeд нeсрeћe мoжe дoћи дo испуштaњa вeликe кoличинe oпaсних мaтeриja у живoтну срeдину, и тимe кoнтaминaциje вoдe, вaздухa и зeмљиштa"
</t>
  </si>
  <si>
    <t xml:space="preserve">Руковођење и координацију ангажованих снага и средстава на подручју Града Краљева у ванредним ситуацијама врши Градски штаб за ванредне ситуације.Штаб за ванредне ситуације врши прикупљање података о насталој опасности као и процену могућих последица и предвиђања развоја опасности, а на основу тога наређује ангажовање оспособљених правних лица, јединица цивилне заштите и осталих снага на извршавању задатака цивилне заштите. Мере заштите када наступи опасност од елементарних непогода и других несрећа представљају организовану и планску употребу снага и средстава у заштити и спасавању људи, материјалних добара и животне средине, извршавање задатака привредних друштава и других правних лица и појединаца у спасавању угроженог становништва и материјалних добара извршавањем задатака цивилне заштите, планирање потребе за тражење помоћи Војске Србије или међународне помоћи и предузимање других мера на спречавању или ублажавању последица елементарних непогода и других несрећа у складу са одлукама штаба за ванредне ситуације. Ангажовањем људских и материјалних ресурса у односу на конкретне околности а према инструкцијама штаба, врши се заштита и спасавање људи, материјалних добара и животне средине.Спроводи се на основу следеће законске регулативе:
1.Закон о ванредним ситуацијама РС Републике Србије („Службени гласник РС“ бр.111/09,92/2011 и 93/2012);
2.Закон о смањењу ризика од катастрофа и управљњу ванредним ситуацијима(„Службени гласник РС“ бр.87/2018);
3.Уредба о обавезама субјеката система за смањење ризика од катастрофа и управљњању ванредним ситуацијама у поступку израде Регистра ризика од катастрофа,начину израде Регистра од катастрофа и уносу података („Службени гласник РС“ бр.122/20);
4.Упуство о методологији за израду процене угрожености од елементрних непогода и других несрећа и планова заштите и спасавања („Службени гласник РС“ бр.87/2018);
5.Решење Градоначелника Града Краљева од 10.07.2017.године о образовању стручног тима за процену угрожености од елементарних непогода и других несрећа и планова заштите и спасавања у ванредним ситуацијама;
6.Решење о постављењу заменика команданта,начелника и чланова штаба за ванредне ситуације Града Краљева (Решење од 25.07.2024.године);
</t>
  </si>
  <si>
    <t>Општа болнице „Студеница“ Краљево: 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Хигијену и хуману екологију – 3 лекара специјалиста хигијене, , 7 санитарних техничара,одељење санитарне микробиологије,4 лекара специјалисте микробиологије,4 микробиолошка техничара,одељење хемије,2 дипломирана хемичара и 1 специјалиста токсиколошеке хемије,и 6 хемијских техничара.Завод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t>
  </si>
  <si>
    <t xml:space="preserve">Центар за социјални рад - 43 запослена, 1 руководилац за људске ресурсе, 1 руководилац стручне службе за бригу деце, 1 руководилац струних служби за бригу одраслих и старим лицима; 1 теренско возило; 3 путничка возила. ЈКП "Водовод"Краљево 15 ком цистерни за воду; </t>
  </si>
  <si>
    <t>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о последицама суше ,утицају на људе и начину понашања. Саветује се рационалана потрошња воде за пиће и електричне енергије.Црвени крст - 1 виша медицинска сестра, 1 медицински техничар, 50 волонтера, 2 возача, 1 теренско возило са 10 седишта, 1 комби возило.Добровољна ватрогасна друштва на територија Града (5 цистерни за дистрибуцију воде) у угрожена подручија.</t>
  </si>
  <si>
    <t xml:space="preserve">Град Краљево
М.З. Центар, Зелена Гора, Грдица, Чибуковац, Јарчујак, Рибница, Кованлук, Жича, 
Ковачи, Јовац, Берановац, Сирча, Витановац, Шумарице, Опланићи, Јарчујак, Адрани, Печеног, 
Конарево, М. Бања, Мрсаћ, Бапско Поље, Лађевци.
</t>
  </si>
  <si>
    <t>No</t>
  </si>
  <si>
    <t>Када је у питању угроженост територије града Краљева (градска и сеоска подручја) од земљотреса, а у односу на дешавања током и након земљотреса који је задесио град Краљево 03.11.2010. године Становништво – око 85.000 директно и индиректно угрожено; • Стамбене објекте – око 16.000 индивидуалних стамбених објеката и око 300 објеката колективног становања са приближно 8.500 индивидуалних стамбених јединица; • Привредне субјекте – 221 привредни субјекат је претрпео директну и /или индиректну штету; • Објекти јавне намене – преко 50 објеката из области образовања, здравства, јавне управе, културе и друго. • Културно – историјски споменици Поред штета на овим објектима, настале су штете и на објектима инфраструктуре, пре свега водоснабдевања и електро снабдевања. Услед ових оштећња, делови територије града Краљева је 30 дана био без воде за пиће па су настала додатна ангажовања у циљу обезбеђивања основних животних потреба грађана. Како је након првог земљотреса 5,4 степена по Рихтеровој скали, у наредних 6 месеци уследило око 700 земљотреса слабијег интензитета, психолошки ефекти по становништво су били веома изражени, а који су се огледали пре свега у несигурности и страху од повређивања или губитка „крова над главом“, може се рећи да је најугроженији део територије градска зона са непосредном околином. Директан утицај земљотреса може да се јави на територији следећих месних заједница: Центар, Зеленгора, Стара чаршија, Грдица, Хигијенски завод, II чибуковачке чете, Адрани, Сирча, Витановац, Витановац, Печеног, Милаковац, Милавчићи, Петропоље, Шумарице, Опланићи, Поповићи, Грдица, Милочај, Цветке, Лађевци, Тавник, Обрва, Бапско Поље, Мрсаћ, Мусина Река, Дракчићи, Јарчујак, Чибуковац, Конарево, Прогорелица, Врдила, Ковачи, Жича, Рибница, Кованлук, Берановац, Ратина, Врба, Трговиште. На територији осталих месних заједница града Краљева, као и месних заједница суседних локалних самоуправа, могућ утицај од земљотреса је индиректан (прекид снабедавања храном и енергентима, прекид телекомуникације и сл.).</t>
  </si>
  <si>
    <t>На територији града Краљева, као и целе Републике, систем за идентификацију, обавештавање и евиденцију земљотреса, а у складу са постојећом законском регулативом, је у надлежности РСЗ. Догађај се не може очекивати и не постоји систем за рану најаву земљотреса. У складу са посебним обукама и плановима за систем заштите и спасавања, један број становништва (мисли се на предшколске и школске установе) је припремљен у смислу евакуације из објеката, али због самих размера оштећења, евакуација може бити отежана. Државни органи, као и органи ЈЛС су делимично припремљени за одговор, па ће се сходно овлашћењима и надлежностима сазвати Градски штаб за ванредне ситуације на територији Краљева, као и надлежни Републички штаб за ванредне ситуације, а након тога ће бити проглашена ванредна ситуација на територији града Краљева, која ће трајати све док се не створе услови за несметано обављање послова и успостављање нормалног функционисања. Градски Штаб за ванредне ситуације ће ангажовати професионалне јединице Сектора за ванредне ситуације, на потребама спасавања из рушевина, као и оспособљена правна лица за потребе уклањања порушених објеката и оних делова објеката који представљају опасност.
Када је у питању реаговање на терену у циљу обезбеђивања безбедних путних праваца и склањања и збрињавања становништва са угрожених територија, могућ је ангажман: МУП Републике Србије одељење у Краљеву, Одељење Комуналне полиције ГУ града Краљева и повереници цивилне заштите на територији града Краљева. Услед медијског извештавања у кратком временском року 24h-72h, јавио би се велики број волонтера из читаве државе, хуманитарне организације, као и домаћи и страни донатори. Координацију са свим овим актерима ће вршити градски Штаб за ванредне ситуације на територији града Краљева, а преко формираних Стручно оперативних тимова. Извештавања би била редовна и ситуација би се пратила из сата у сат. Градски штаб би био у сталном заседању у сали 3, Градске Управе град Краљева. Грађани, заинтересована јавност и институције се обраћају Градском Штабу преко Ситуационог центара, као и Центар за обавештавање и узбуњивање 1985. Медицинско збрињавање ће вршити Дом Здравља „Краљево“ и Општа болница „ Студеница“ у Краљеву.
Спроводи се на основу следеће законске регулативе:
1.Закон о ванредним ситуацијама РС Републике Србије („Службени гласник РС“ бр.111/09,92/2011 и 93/2012);
2.Закон о смањењу ризика од катастрофа и управљњу ванредним ситуацијима(„Службени гласник РС“ бр.87/2018);
3.Уредба о обавезама субјеката система за смањење ризика од катастрофа и управљњању ванредним ситуацијама у поступку израде Регистра ризика од катастрофа,начину израде Регистра од катастрофа и уносу података („Службени гласник РС“ бр.122/20);
4.Упуство о методологији за израду процене угрожености од елементрних непогода и других несрећа и планова заштите и спасавања („Службени гласник РС“ бр.87/2018);
5.Решење Градоначелника Града Краљева од 10.07.2017.године о образовању стручног тима за процену угрожености од елементарних непогода и других несрећа и планова заштите и спасавања у ванредним ситуацијама;
6.Решење о постављењу заменика команданта,начелника и чланова штаба за ванредне ситуације Града Краљева (Решење од 25.07.2024.године);</t>
  </si>
  <si>
    <t xml:space="preserve">Општа болнице „Студеница“ Краљево: запослено 1315 особа - 226 лекара, 762 медицинских техничара,  580 болничких постеља, од чега :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Хигијену и хуману екологију – 3 лекара специјалиста хигијене, , 7 санитарних техничара,одељење санитарне микробиологије,4 лекара специјалисте микробиологије,4 микробиолошка техничара,одељење хемије,2 дипломирана хемичара и 1 специјалиста токсиколошеке хемије,и 6 хемијских техничара.Завод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</si>
  <si>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 xml:space="preserve">Када су у питању капацитети за реаговање, овде се пре свега мисли на ватрогасно-спасилачке јединице СВС МУП-а, ЦК, ВС, , али и повереници цивилне заштите, припадници јединица цивилне заштите опште намене, чланови УГ Спелеолошки клуб Краљево,. Такође, у циљу брзог опоравка након земљотреса, од значаја су капацитети: ЈКП Водовод Краљево, Завода за Процена угрожености од елементарних непогода и других несрећа за територију града Краљева, Ветеринарског специјалистичког института Краљево и приватних грађевинских предузећа на територији града који располажу одређеним ресурсима који се могу искористити у отклањању последица. Ове службе, односно капацитети су усмерени ка: - збрињавању повређених - збрињавању евакуисаних - спасавању из рушевина У наредном периоду, а у циљу подизања капацитета за реаговање, неопходно је радити на: Плановима заштите и спасавања и тачном прецизирању улога свих у систему;  Обукама запослених;  Вежбама и тренинзима; Набавци средстава; Достизању одређених степена техничке и технолошке опремљености (ГИС или „GoogleEarth“ и сл.) система за мониторинг и управљање и  Планирање у односу на градове и општине у окружењу, односно сливу Западне Мораве. ЈКП“Путеви„Краљево 25 камиона,85 запослених,грађевинске машине различитих намена 10 ком;Добровољна ватрогасна друштва на територија града (5 цистерни за дистрибуцију воде) Министарсво здравља (сектор Санитарне инспекције (3 запослена), Установе: ЈКП "Водовод"Краљево 53 радника задужена за ванредне ситуације ;опрема:грађевинске машине(PALZZANI,JCB,OK,YANMAR,)WOMA-специјално возило)цистерне за воду (15 ком);камиони-кипери различитих намена,пумпе,агрегати,компресори;џакови 400 ком.остали алат различитих намена;ЈКП "Чистоћа" ( 16 аутосмећара, 5 трактора,2 баштенских трактора (косилица), 1 трактор косилица и 7 путничких возила. Од 270 запослених према Процени ризика од катастрофа 23 је возача моторног возила, 38 ангажованих радника на изношењу смећа и 12 чистача јавних прометних површина)
ЈКП "Путеви "Краљево 85 запослених,25 камиона различите носивости,грађевинске машине различитих намена 10 ком;
 </t>
  </si>
  <si>
    <t>Одељење за урбанизам ГУ и ЈП за уређивање грађевинског земљишта, Градско веће, Скупштина града, јавна и приватна предузећа, невладине организације, Информисање путем локалних медија (РТВ Краљево, РТВ Мелос,штампани медији (Ибарске Новости), путем друштвених мрежа и електронских медија и портала (Круг, Краљево ОнЛине).Добровољна ватрогасна друштва на територија Града (5 цистерни за дистрибуцију воде) у угрожена подручија.
Црвени крст - 1 виша медицинска сестра, 1 медицински техничар, 50 волонтера, 2 возача, 1 теренско возило са 10 седишта, 1 комби возило.</t>
  </si>
  <si>
    <r>
      <rPr>
        <sz val="11"/>
        <color rgb="FF000000"/>
        <rFont val="Calibri"/>
      </rPr>
      <t>Високе температуре могу представљати озбиљан ризик по здравље, нарочито код оних група становништва која су посебно осетљиве на високе температуре, као што су мала деца, старије особе, труднице, особе са прекомерном телесном тежином, као и особе које болују од различитих хроничних болести (болести срца и крвних судова, респираторних обољења, дијабетеса и сл ). Такође су угрожене и особе изложене директном дејству сунчевих зрака попут оних који које вежбају или раде на отвореном, али и сви они који раде у неадекватно проветреним и недовољно расхлађеним просторијама</t>
    </r>
    <r>
      <rPr>
        <sz val="11"/>
        <color rgb="FF111111"/>
        <rFont val="Calibri"/>
      </rPr>
      <t>Високе температуре могу погоршати респираторне тегобе код хроничних болесника, пре свега оних који болују од астме и хроничне опструктивне болести плућа, али могу имати негативан утицај и на диcajне путеве код мале деце. Могу довести до бронхоспазма (грчења мишића дисајних путева), надражaјног кашља и отежаног дисања.На врућини долази до ширења крвних судова, што снижава крвни притисак. Ноге често отичу услед слабије циркулације и последичног заостајања течности у доњим деловима телаНа високим температурама, услед губитка течности мења се и вискозитет (густина) крви, па честа дехидрација може довести и до локалне тромбозе, срчаног или можданог удара.Нагле промене температуре (нпр. нагли улазак из топлог окружења у расхлађену просторију или у хладну воду и сл.) могу довести до срчаног удара.УВ зрачење може изазвати црвенило и опекотине, превремено старење и рак коже услед њеног исушивања и слабљења имунитета.Због прекомерног излагања очију УВ зрачењу може доћи и до настанка катарактеАко је температура ваздуха слична температури тела оно се хлади испаравањем, што може довести до промене срчаног ритма и изазвати дехидрацију и грчеве.Губитак течности може утицати на функцију бубрега и појачано накупљање минерала из урина и изазвати стварање камена у бубрегу.</t>
    </r>
  </si>
  <si>
    <t>На територији Града Краљева, као и целе Републике, систем за идентификацију, обавештавање и евиденцију топлотног таласа, а у складу са постојећом законском регулативом, је у надлежности РХМЗ-а. Догађај се може предвидети не основу дугорочних и краткорочних прогноза. Државни органи, као и органи ЈЛС су делимично припремљени за одговор, па ће се сходно овлашћењима и надлежностима сазвати општински штаб за ванредне ситуације на територији Града Краљева, као и надлежни Републички штаб за ванредне ситуације, а након тога ће бити проглашена ванредна ситуација на територији Краљева, која ће трајати све док се не створе услови за несметано обављање послова и успостављање нормалног функционисања. Градски Штаб за ванредне ситуације ће ангажовати професионалне јединице Сектора за ванредне ситуације, на потребама превентивног деловања како би се ублажиле последице топлотног таласа. Спроводи се на основу следеће законске регулативе:
1.Закон о ванредним ситуацијама РС Републике Србије („Службени гласник РС“ бр.111/09,92/2011 и 93/2012);
2.Закон о смањењу ризика од катастрофа и управљњу ванредним ситуацијима(„Службени гласник РС“ бр.87/2018);
3.Уредба о обавезама субјеката система за смањење ризика од катастрофа и управљњању ванредним ситуацијама у поступку израде Регистра ризика од катастрофа,начину израде Регистра од катастрофа и уносу података („Службени гласник РС“ бр.122/20);
4.Упуство о методологији за израду процене угрожености од елементрних непогода и других несрећа и планова заштите и спасавања („Службени гласник РС“ бр.87/2018);
5.Решење Градоначелника Града Краљева од 10.07.2017.године о образовању стручног тима за процену угрожености од елементарних непогода и других несрећа и планова заштите и спасавања у ванредним ситуацијама;
6.Решење о постављењу заменика команданта,начелника и чланова штаба за ванредне ситуације Града Краљева (Решење од 25.07.2024.године);</t>
  </si>
  <si>
    <t xml:space="preserve"> Центар за социјални рад - 43 запослена, 1 руководилац за људске ресурсе, 1 руководилац стручне службе за бригу деце, 1 руководилац струних служби за бригу одраслих и старим лицима; 1 теренско возило; 3 путничка возила. ЈКП "Водовод"Краљево 15 ком цистерни за воду; </t>
  </si>
  <si>
    <t>Градско веће, Скупштина града, јавна и приватна предузећа, невладине организације,Црвени крст - 1 виша медицинска сестра, 1 медицински техничар, 50 волонтера, 2 возача, 1 теренско возило са 10 седишта, 1 комби возило.,Центар за социјални рад, Информисање путем локалних медија (РТВ Краљево, РТВ Мелос,штампани медији (Ибарске Новости), путем друштвених мрежа и електронских медија и портала (Круг, Краљево ОнЛине).Добровољна ватрогасна друштва на територија Града (5 цистерни за дистрибуцију воде) у угрожена подручија.</t>
  </si>
  <si>
    <t>Град Краљево (Тавник, Прогорелица, Годачица, Конарево)</t>
  </si>
  <si>
    <t xml:space="preserve">1. путеви преношења (директни контакт, индиректни контакт, храна, ваздух,  интерхумано ( трансфузиом),болничке инфекције )
2. сезоски карактер (фебруар-март) - период јагњења и јарења, док код телења могуће и  током читаве године 
3. потенцијално билошко оружје у виду аеросола, 
4. професионално обољење ( сточари, ветеринари, месари, домаћице, ловци и др.)
5. доказано присуство изазивача овог обољења код животиња (Тавник, Прогорелица, Годачица, Конарево) у посматраном периоду (подаци ВСИ Краљево)
6. повећан ризик код особа са историјом оштећења срчаних валвула и ендокардитисом
</t>
  </si>
  <si>
    <t>Законска регулатива: Закон о јавном здрављу (Сл, гласник РС 15/2016) Закон о заштити становништва од заразних болести (Сл.гласник РС 15/2016,  68/2020 i 136/2020),Закон о ветеринарству ("Сл. гласник РС", бр. 91/2005, 30/2010, 93/2012 и 17/2019 - др.закони), Закон о здравственој заштити животиња ("Сл. гласник РС", бр. 37/91, 50/92, 33/93, 52/93, 53/93, 67/93, 48/94, 53/95, 52/96, 25/2000, 91/2005 - др. закон и 101/2005 - др. закон),Министарство здравља Републике Србије, Министарство пољопривреде, шумарства и водопривреде Републике Србије (Правилник о утврђивању Програма мера заштите животиња за 2024. годину и  Оперативни приручник (СМУ) за кју грозницу).Формирана комисија за болничке инфекције у ДЗ Краљево, као и у ОБ "Студеница" Краљево.  ЗЈЗ Краљево прати епидемиолошку ситуацију, док ВСИ Краљево прати епизоотиолошку ситуацију на територији Града Краљево. Окружни штаб за ванредне ситуације, Градски штаб за ванредне ситуације на територији града Краљева.</t>
  </si>
  <si>
    <t xml:space="preserve">Општа болнице „Студеница“ Краљево: запослено 1315 особа - 226 лекара, 762 медицинских техничара,  580 болничких постеља, од чега : Инфективно одељење: 10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 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пословима( 2 атомизера, 3 леђне моторне прскалице, 3 прскалице). ЗЈЗ Краљево располаже са 2 возила са расхладном комором за превоз вакцина, 1 возило са расхладним термосом до -30 степени за транспорт вакцина, два теренска возила,  1 возило за превоз медицинског отпада са АДР сертификатом, 1 возило за ДДД послове, девет путничких возила.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t>
  </si>
  <si>
    <t> </t>
  </si>
  <si>
    <t>Language</t>
  </si>
  <si>
    <t>Risk Value</t>
  </si>
  <si>
    <t>Risk Score</t>
  </si>
  <si>
    <t>Risk</t>
  </si>
  <si>
    <t>Geographical areas affected</t>
  </si>
  <si>
    <t>Coping capacity level</t>
  </si>
  <si>
    <t>Level of confidence in data</t>
  </si>
  <si>
    <t>Project Start:</t>
  </si>
  <si>
    <t>TASK</t>
  </si>
  <si>
    <t xml:space="preserve">ASSIGNED TO
</t>
  </si>
  <si>
    <t>PROGRESS</t>
  </si>
  <si>
    <t>START</t>
  </si>
  <si>
    <t>END</t>
  </si>
  <si>
    <t>DAYS</t>
  </si>
  <si>
    <t>,,,,,</t>
  </si>
  <si>
    <t>Key Actions</t>
  </si>
  <si>
    <t>↓</t>
  </si>
  <si>
    <r>
      <rPr>
        <sz val="16"/>
        <color rgb="FF00B050"/>
        <rFont val="Calibri"/>
        <family val="2"/>
      </rPr>
      <t>❶</t>
    </r>
    <r>
      <rPr>
        <sz val="16"/>
        <color theme="0" tint="-4.9989318521683403E-2"/>
        <rFont val="Calibri"/>
        <family val="2"/>
      </rPr>
      <t>❷❸❹❺</t>
    </r>
  </si>
  <si>
    <r>
      <rPr>
        <sz val="16"/>
        <color theme="0" tint="-4.9989318521683403E-2"/>
        <rFont val="Calibri"/>
        <family val="2"/>
      </rPr>
      <t>❶</t>
    </r>
    <r>
      <rPr>
        <sz val="16"/>
        <color rgb="FF92D050"/>
        <rFont val="Calibri"/>
        <family val="2"/>
      </rPr>
      <t>❷</t>
    </r>
    <r>
      <rPr>
        <sz val="16"/>
        <color theme="0" tint="-4.9989318521683403E-2"/>
        <rFont val="Calibri"/>
        <family val="2"/>
      </rPr>
      <t>❸❹❺</t>
    </r>
  </si>
  <si>
    <r>
      <rPr>
        <sz val="16"/>
        <color theme="0" tint="-4.9989318521683403E-2"/>
        <rFont val="Calibri"/>
        <family val="2"/>
      </rPr>
      <t>❶❷</t>
    </r>
    <r>
      <rPr>
        <sz val="16"/>
        <color rgb="FFEBE600"/>
        <rFont val="Calibri"/>
        <family val="2"/>
      </rPr>
      <t>❸</t>
    </r>
    <r>
      <rPr>
        <sz val="16"/>
        <color theme="0" tint="-4.9989318521683403E-2"/>
        <rFont val="Calibri"/>
        <family val="2"/>
      </rPr>
      <t>❹❺</t>
    </r>
  </si>
  <si>
    <r>
      <rPr>
        <sz val="16"/>
        <color theme="0" tint="-4.9989318521683403E-2"/>
        <rFont val="Calibri"/>
        <family val="2"/>
      </rPr>
      <t>❶❷❸</t>
    </r>
    <r>
      <rPr>
        <sz val="16"/>
        <color rgb="FFFFC000"/>
        <rFont val="Calibri"/>
        <family val="2"/>
      </rPr>
      <t>❹</t>
    </r>
    <r>
      <rPr>
        <sz val="16"/>
        <color theme="0" tint="-4.9989318521683403E-2"/>
        <rFont val="Calibri"/>
        <family val="2"/>
      </rPr>
      <t>❺</t>
    </r>
  </si>
  <si>
    <r>
      <rPr>
        <sz val="16"/>
        <color theme="0" tint="-4.9989318521683403E-2"/>
        <rFont val="Calibri"/>
        <family val="2"/>
      </rPr>
      <t>❶❷❸❹</t>
    </r>
    <r>
      <rPr>
        <sz val="16"/>
        <color rgb="FFFF0000"/>
        <rFont val="Calibri"/>
        <family val="2"/>
      </rPr>
      <t>❺</t>
    </r>
  </si>
  <si>
    <t>RL</t>
  </si>
  <si>
    <t>RN</t>
  </si>
  <si>
    <t>1. Повећати обухват имунизације
2. Размотрити ПЦР дијагностику у ЗЈЗ Краљеву
3. Повећати број постеља у ЈИН ОБ "Студеница" Краљево
4. Јачање кадровских капацитета
5. Савет за здравље - израда Стручно оперативних планова</t>
  </si>
  <si>
    <t>1. Министарство здравља Републике Србије
2. ИЗЈЗ "Др Милан Јовановић Батут"
3. Град Краљево
(Градски Штаб за  ванредне ситуације)
4. Министарство финасија
5. Републички фонд за здравствено осигурање</t>
  </si>
  <si>
    <t>/</t>
  </si>
  <si>
    <t>1.Кадровски потенцијали.
2.Финансијска средства . 
3.Сарадња свих капацитета за суочавања.</t>
  </si>
  <si>
    <t>Када су у питању стратешка, односно нормативна акта, у наредном периоду неопходно је у сваком документу који може имати везе са плавним подручјима, односно поплавама и системом заштите и спасавања, укључити ризик од поплава. Укључивања ризика од поплава код планирања, односно припреме нормативних аката. Ово се посебно истиче код израде следећих аката: Стратегије града Краљева, Стратегије везано за заштиту животне средину, нормативна аката везано за располагање имовином града Краљева. Редовно ажурирати Оперативни план одбране од поплава за бујичне водотокове, односно водотокове другог реда, који су у надлежности ЈЛС.</t>
  </si>
  <si>
    <t>1. ЈП Србија воде
2. Дирекција за планирање и изградњу Краљева"
3. Град Краљево
(Градски Штаб за штаб за ванредне ситуације)
4. Министарство финасија
5. ЈКП Вводовод Краљево</t>
  </si>
  <si>
    <t>У наредном периоду, а у сарадњи са градовима и општинама слива Западне Мораве, израдиће се посебне карте реаговања, односно базе које ће имати информације о постојећим капацитетима за реаговање, као и потреба за доградњу истих. Када су у питању бујичне поплаве, односно ризик од истих, Градски штаб за ванредне ситуације, а у односу и на Оперативни план одбране од поплава, поступа у складу са законским предвиђеним надлежностима и овлашћењима. С тим у вези, веома је битно постојање и опремљеност повереника цивилне заштите, као и једнициа цивилне заштите опште намене. Иако ''добровољци'' у једном делу, ове снаге, односно ресурси, су од веома велике важности, како за систем ране најаве, тако и за реговање, посебно у делу евакуације и прихавта становништва.</t>
  </si>
  <si>
    <t>1. Размотрити ПЦР дијагностику у ЗЈЗ Краљеву
2. Повећати број постеља у ЈИН ОБ "Студеница" Краљево
4. Јачање кадровских капацитета
5. Савет за здравље - израда стручно оперативних планова
6.Мелиорација мочварног земљишта</t>
  </si>
  <si>
    <t>1. Град Краљево
(Градски Штаб за ванредне ситуације)
2. Министарство здравља Републике Србије
3. Министарство финасија
4. Министарство пољопривреде, шумарства и водопривреде</t>
  </si>
  <si>
    <t xml:space="preserve">1.Кадровски потенцијали.
2.Финансијска средства. 
</t>
  </si>
  <si>
    <t>Мере које треба предузети у циљу бољег квалитета ваздуха:Зонско планирање и реализација урбанистичких планова стриктно према зонама;Планирање и озелењавање јавних површина и праваца дуж сабраћајница;Планско озелењавање напуштених, неискоришћених површина које се ненаменски користе често и за одлагање отпада и шута;Ограничење висине стамбених и пословних зграда и њихово постављање у складу са ружом ветрова и могућностима проветравања града;Редовно чишћење и прање улица и путева, као и јавних површина, шеталишта и паркинга;Смањење загађења плановима за смањење извора згађења ваздуха, нарочито саобраћаја, грађевинских радова и индустрије.Израдом  катастра загађивача ваздуха који би нам са мерењем загађености ваздуха у комуналној средини пружили податке о месту, врсти, количини и саставу емитованих полутаната, изворима штетних материја и енергетско-технолошким условима под којима се они емитују у атмосфери, као и временској и просторној расподели загађујућих полутаната у Краљеву што би омогућило просторно и временско предвиђање нивоа загађености ваздуха.Изменом режима саобраћаја у Граду Краљеву.Топлификацијом и гасификацијом делова града и коришћењем обновљивих извора енергије уз примену мера енергетске ефикасностиУнапредити систем контроле квалитета ваздуха обезбеђивањем мониторинга квалитета ваздуха у складу са важећом законском регулативом Републике Србије и одредбама директива ЕУ.Приступити мерењу загађености на градским раскрсницама од моторних возила, и    утврдити степен загађења: угљенмоноксидом, приземним озоном, полицикличним ароматичним угљоводоницима, итд., а на основу добијених резултата мерења утицати на промену режима саобраћаја и евентуално увести еколошке семафоре на критичним местима.Радити на сталној едукацији становништва у циљу развијања свести о смањењу загађења ваздуха уз акције на терену у оквиру којих би били укључени грађани.</t>
  </si>
  <si>
    <t>Окружни и градски штаб за ванредне ситуације,Одељење за заштиту животне средине градске управе Града Краљева,Агенција за заштиту животне средине,Министарство за заштиту животне средине Републике Србије,Завод за јавно здравље Краљево</t>
  </si>
  <si>
    <t xml:space="preserve">1. Повећати обухват имунизације
2. Размотрити ПЦР дијагностику у ЗЈЗ Краљеву
3. Јачање кадровских капацитета
5. Савет за здравље - израда Стручно оперативних планова
6. Спровођење допунске имунизације невакцинисаних и непотпуно вакцинисаних особа. </t>
  </si>
  <si>
    <t>1. Министарство здравља Републике Србије
2. ИЗЈЗ "Др Милан Јовановић Батут"
3. Град Краљево
(Градски Штаб за ванредне ситуације)
4. Министарство финасија</t>
  </si>
  <si>
    <t xml:space="preserve">1.Кадровски потенцијали.
2.Финансијска средства . 
</t>
  </si>
  <si>
    <t>1. Савет за здравље - Израда стручно оперативних планова
2. Јачање кадровских потенцијала</t>
  </si>
  <si>
    <t>Постојећи капацитети сарађују и функционишу - ЗЈЗ Краљево, ВСИ Краљево, Ветеринарска инспекција Рашки управни округ)</t>
  </si>
  <si>
    <t>1. Набавка вакцине националном нивоу
2. Повећати број постеља у ЈИН ОБ "Студеница" Краљево
3. Јачање кадровских капацитета
4. Савет за здравље - израда стручно опративнх планова</t>
  </si>
  <si>
    <t>Када су у питању стратешка, односно нормативна акта, у наредном периоду, а у односу и на постојање овог документа, неопходно је у сваком документу који може имати везе са сушним подручјима, односно сушама и системом заштите , укључити ризик од суше. Укључивања ризика од суше код планирања, односно припреме нормативних аката. Ово се посебно истиче код израде следећих аката: Стратегије града Краљева, Стратегије везано за заштиту животне средину, нормативна аката везано за располагање имовином града Краљева. Израдити Оперативни план реаговања у случају појаве суше на територији Града Краљева..
Израдити акционе краткорочне и дугорочне планове у суочавању са појавом суше.Размотрити постојеће капацитете водовода и планирати нова водоизворишта. Услед појаве суше долази до поремећаја у снабдевању квалитетном водом за пиће,угрожена је техничка инфраструктура система за производњу и дистрибуцију воде за пиће, те функционисање јавних комуналних предузећа у овој области. Очекује се повећана потрошња и већа тражња воде, већи трошкови одржавања система, али и погоршање квалитета воде за пиће.Суша ће највише погодити становништво општине која нема организовано водоснабдевање, већ се снабдева из сопствених бунара, вештачких каптажа и каптираних природних извора, с обзиром да ће издашност бунара и извора водом бити умањена од 30-50%. Пoстojи пoтрeбa зa aлтeрнaтивним снaбдeвaњeм вoдoм. Услeд дуготрајне сушe долази дo прeсушивaњa појединих извoриштa, што проузрокује ограничену доступност воде за пиће.Погођени су путеви, железничке саобраћајнице, генерално сва превозна средства и јавни превоз, а самим тим и мобилност људи. Неопходно је деловање јавних предузећа и привредних друштава за реаговање у санирању последица суша, између осталог и извиђање и санација оштећених саобраћајница.Током сушних и топлих периода повећава се потрошња електричне енергије која се користи за хлађење. Због преоптерећености електроводова и трафо станица долази до прекида снабдевања потрошача електричном енергијом</t>
  </si>
  <si>
    <t>1. Град Краљево
(Градски Штаб за ванредне ситуације)
2. Министарство здравља Републике Србије
3. Министарство финасија
4. Министарство пољопривреде, шумарства и водопривреде
5.РХМЗ</t>
  </si>
  <si>
    <t xml:space="preserve">Израда Плана смањења ризика од катастрофа;
Јачати јединице цивилне заштите.
Појачати чујности система за узбуњивање на целокупној територији.
Успоставити континуирану едукацију становништва о поступању у случају земљотреса.
Јачање кадровских капацитета здравствених установа на свим нивоима здравствене заштите.
</t>
  </si>
  <si>
    <t>Градска управа Краљво
Министарство унутрашњих послова  - Сектор за ванредне ситуације
Министарство здравља</t>
  </si>
  <si>
    <t>Израдити акционе краткорочне и дугорочне планове у суочавању са појавом топлотног таласа.Размотрити постојеће капацитете водовода и планирати нова водоизворишта. Услед појаве топлотног таласа долази до поремећаја у снабдевању квалитетном водом за пиће,угрожена је техничка инфраструктура система за производњу и дистрибуцију воде за пиће, те функционисање јавних комуналних предузећа у овој области. Очекује се повећана потрошња и већа тражња воде, већи трошкови одржавања система, али и погоршање квалитета воде за пиће.Топлотни талас ће највише погодити становништво која нема организовано водоснабдевање, већ се снабдева из сопствених бунара, вештачких каптажа и каптираних природних извора, с обзиром да ће издашност бунара и извора водом бити умањена од 30-50%. Пoстojи пoтрeбa зa aлтeрнaтивним снaбдeвaњeм вoдoм. Услeд дуготрајне сушe долази дo прeсушивaњa појединих извoриштa, што проузрокује ограничену доступност воде за пиће.Погођени су путеви, железничке саобраћајнице, генерално сва превозна средства и јавни превоз, а самим тим и мобилност људи. Неопходно је деловање јавних предузећа и привредних друштава за реаговање у санирању последица суша, између осталог и извиђање и санација оштећених саобраћајница.Током сушних и топлих периода повећава се потрошња електричне енергије која се користи за хлађење. Због преоптерећености електроводова и трафо станица долази до прекида снабдевања потрошача електричном енергијом.Становништво се правовремено и континуирано информише о појави суше и топлотних таласа. Путем средстава јавног информисања издају се савети о начинима ублажавања негативних утицаја по живот и здравље људи, економију, екологију и друштвену стабилност. Саветује се рационална потрошња воде за пиће и електричне енергије. Укључивање представника ЗЗЈЗ Краљево у Савет за здравље   и потребно је донети План јавног здравља.</t>
  </si>
  <si>
    <t xml:space="preserve">1. Град Краљево
( штаб за ванредне ситуације)
2. Министарство унутрашњих послова Републике Србије
3. Министарство финансија
4. Републички хидро-метеоролошки завод                                   </t>
  </si>
  <si>
    <t>1. Размотрити дијагностику у ЗЈЗ Краљеву
2. Повећати број постеља у ЈИН ОБ "Студеница" Краљево
4. Јачање кадровских капацитета
5. Савет за здравље - израда стручно оперативних планова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</si>
</sst>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d\ mmm\ yyyy"/>
  </numFmts>
  <fonts count="75">
    <font>
      <sz val="11"/>
      <color theme="1"/>
      <name val="Calibri"/>
      <family val="2"/>
      <scheme val="minor"/>
    </font>
    <font>
      <sz val="8"/>
      <name val="Calibri"/>
      <family val="2"/>
      <scheme val="minor"/>
    </font>
    <font>
      <i/>
      <sz val="10"/>
      <color theme="1"/>
      <name val="Calibri"/>
      <family val="2"/>
      <scheme val="minor"/>
    </font>
    <font>
      <sz val="11"/>
      <color theme="1"/>
      <name val="Calibri"/>
      <family val="2"/>
    </font>
    <font>
      <sz val="11"/>
      <color theme="1"/>
      <name val="Calibri"/>
      <family val="2"/>
      <charset val="2"/>
    </font>
    <font>
      <sz val="1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24"/>
      <color theme="0"/>
      <name val="Calibri"/>
      <family val="2"/>
      <scheme val="minor"/>
    </font>
    <font>
      <sz val="16"/>
      <color theme="1"/>
      <name val="Calibri"/>
      <family val="2"/>
    </font>
    <font>
      <sz val="16"/>
      <color rgb="FFFFC000"/>
      <name val="Calibri"/>
      <family val="2"/>
    </font>
    <font>
      <sz val="16"/>
      <color rgb="FF00B050"/>
      <name val="Calibri"/>
      <family val="2"/>
    </font>
    <font>
      <sz val="16"/>
      <color theme="0" tint="-4.9989318521683403E-2"/>
      <name val="Calibri"/>
      <family val="2"/>
    </font>
    <font>
      <sz val="16"/>
      <color theme="0" tint="-0.14999847407452621"/>
      <name val="Calibri"/>
      <family val="2"/>
    </font>
    <font>
      <sz val="16"/>
      <color rgb="FFFF0000"/>
      <name val="Calibri"/>
      <family val="2"/>
    </font>
    <font>
      <sz val="16"/>
      <color rgb="FF92D050"/>
      <name val="Calibri"/>
      <family val="2"/>
    </font>
    <font>
      <sz val="16"/>
      <color rgb="FFEBE600"/>
      <name val="Calibri"/>
      <family val="2"/>
    </font>
    <font>
      <sz val="18"/>
      <color theme="1"/>
      <name val="Calibri"/>
      <family val="2"/>
      <scheme val="minor"/>
    </font>
    <font>
      <b/>
      <sz val="18"/>
      <color rgb="FFFF0000"/>
      <name val="Calibri"/>
      <family val="2"/>
    </font>
    <font>
      <sz val="14"/>
      <color theme="0"/>
      <name val="Calibri"/>
      <family val="2"/>
      <scheme val="minor"/>
    </font>
    <font>
      <i/>
      <sz val="11"/>
      <color theme="1"/>
      <name val="Calibri"/>
      <family val="2"/>
      <scheme val="minor"/>
    </font>
    <font>
      <b/>
      <sz val="11"/>
      <color theme="0"/>
      <name val="Calibri"/>
      <family val="2"/>
      <scheme val="minor"/>
    </font>
    <font>
      <sz val="10"/>
      <color rgb="FF000000"/>
      <name val="Calibri"/>
      <family val="2"/>
    </font>
    <font>
      <b/>
      <sz val="12"/>
      <color rgb="FF2F75B5"/>
      <name val="Calibri"/>
      <family val="2"/>
    </font>
    <font>
      <b/>
      <sz val="14"/>
      <color rgb="FF009999"/>
      <name val="Rockwell"/>
      <family val="1"/>
    </font>
    <font>
      <b/>
      <sz val="20"/>
      <color rgb="FF009999"/>
      <name val="Rockwell"/>
      <family val="1"/>
    </font>
    <font>
      <sz val="11"/>
      <color rgb="FF000000"/>
      <name val="Calibri"/>
      <family val="2"/>
    </font>
    <font>
      <b/>
      <sz val="11"/>
      <color rgb="FF2F75B5"/>
      <name val="Calibri"/>
      <family val="2"/>
    </font>
    <font>
      <b/>
      <sz val="11"/>
      <color rgb="FF000000"/>
      <name val="Calibri"/>
      <family val="2"/>
    </font>
    <font>
      <sz val="11"/>
      <name val="Calibri"/>
      <family val="2"/>
    </font>
    <font>
      <b/>
      <sz val="11"/>
      <name val="Calibri"/>
      <family val="2"/>
    </font>
    <font>
      <b/>
      <sz val="20"/>
      <color rgb="FF2F75B5"/>
      <name val="Calibri"/>
      <family val="2"/>
    </font>
    <font>
      <b/>
      <sz val="11"/>
      <color rgb="FFFF0000"/>
      <name val="Calibri"/>
      <family val="2"/>
    </font>
    <font>
      <sz val="16"/>
      <name val="Calibri"/>
      <family val="2"/>
    </font>
    <font>
      <u/>
      <sz val="11"/>
      <color theme="10"/>
      <name val="Calibri"/>
      <family val="2"/>
      <scheme val="minor"/>
    </font>
    <font>
      <u/>
      <sz val="11"/>
      <color rgb="FF0563C1"/>
      <name val="Calibri"/>
      <family val="2"/>
    </font>
    <font>
      <sz val="12"/>
      <name val="Calibri"/>
      <family val="2"/>
    </font>
    <font>
      <b/>
      <i/>
      <sz val="11"/>
      <color rgb="FF000000"/>
      <name val="Calibri"/>
      <family val="2"/>
    </font>
    <font>
      <b/>
      <sz val="22"/>
      <name val="Calibri"/>
      <family val="2"/>
    </font>
    <font>
      <sz val="24"/>
      <color theme="0"/>
      <name val="Calibri"/>
      <family val="2"/>
    </font>
    <font>
      <sz val="18"/>
      <color theme="0"/>
      <name val="Calibri"/>
      <family val="2"/>
    </font>
    <font>
      <b/>
      <sz val="12"/>
      <color theme="0"/>
      <name val="Calibri"/>
      <family val="2"/>
      <scheme val="minor"/>
    </font>
    <font>
      <sz val="11"/>
      <color rgb="FF000000"/>
      <name val="Calibri"/>
      <family val="2"/>
      <scheme val="minor"/>
    </font>
    <font>
      <sz val="10.5"/>
      <color rgb="FF000000"/>
      <name val="Arial"/>
      <family val="2"/>
    </font>
    <font>
      <i/>
      <sz val="11"/>
      <name val="Calibri"/>
      <family val="2"/>
      <scheme val="minor"/>
    </font>
    <font>
      <b/>
      <sz val="11"/>
      <color theme="1"/>
      <name val="Calibri"/>
      <family val="2"/>
      <scheme val="minor"/>
    </font>
    <font>
      <b/>
      <sz val="16"/>
      <color rgb="FF009999"/>
      <name val="Calibri"/>
      <family val="2"/>
      <scheme val="minor"/>
    </font>
    <font>
      <b/>
      <sz val="11"/>
      <color rgb="FF4472C4"/>
      <name val="Calibri"/>
      <family val="2"/>
      <scheme val="minor"/>
    </font>
    <font>
      <b/>
      <sz val="12"/>
      <color rgb="FF4472C4"/>
      <name val="Calibri"/>
      <family val="2"/>
      <scheme val="minor"/>
    </font>
    <font>
      <sz val="11"/>
      <color rgb="FF4472C4"/>
      <name val="Calibri"/>
      <family val="2"/>
      <scheme val="minor"/>
    </font>
    <font>
      <b/>
      <sz val="12"/>
      <color rgb="FFFF0000"/>
      <name val="Calibri"/>
      <family val="2"/>
      <scheme val="minor"/>
    </font>
    <font>
      <b/>
      <sz val="18"/>
      <color rgb="FF4472C4"/>
      <name val="Calibri"/>
      <family val="2"/>
      <scheme val="minor"/>
    </font>
    <font>
      <b/>
      <sz val="20"/>
      <color rgb="FF4472C4"/>
      <name val="Calibri"/>
      <family val="2"/>
      <scheme val="minor"/>
    </font>
    <font>
      <b/>
      <sz val="20"/>
      <color rgb="FF008A3E"/>
      <name val="Calibri"/>
      <family val="2"/>
    </font>
    <font>
      <b/>
      <sz val="12"/>
      <color rgb="FF000000"/>
      <name val="Calibri"/>
      <family val="2"/>
      <scheme val="minor"/>
    </font>
    <font>
      <b/>
      <sz val="20"/>
      <color rgb="FF009999"/>
      <name val="Calibri"/>
      <family val="2"/>
      <scheme val="minor"/>
    </font>
    <font>
      <b/>
      <sz val="22"/>
      <color rgb="FF009999"/>
      <name val="Calibri"/>
      <family val="2"/>
      <scheme val="minor"/>
    </font>
    <font>
      <b/>
      <sz val="11"/>
      <color rgb="FF000000"/>
      <name val="Calibri"/>
      <family val="2"/>
      <scheme val="minor"/>
    </font>
    <font>
      <b/>
      <sz val="18"/>
      <color rgb="FF2F75B5"/>
      <name val="Calibri"/>
      <family val="2"/>
    </font>
    <font>
      <sz val="11"/>
      <color theme="1"/>
      <name val="Calibri"/>
      <family val="2"/>
      <charset val="1"/>
    </font>
    <font>
      <sz val="11"/>
      <color rgb="FF000000"/>
      <name val="Calibri"/>
      <family val="2"/>
      <charset val="1"/>
    </font>
    <font>
      <sz val="11"/>
      <color rgb="FF000000"/>
      <name val="Calibri"/>
      <charset val="1"/>
    </font>
    <font>
      <sz val="11"/>
      <color theme="1"/>
      <name val="Calibri"/>
      <charset val="1"/>
    </font>
    <font>
      <sz val="11"/>
      <color theme="1"/>
      <name val="Arial"/>
      <charset val="1"/>
    </font>
    <font>
      <sz val="11"/>
      <color rgb="FF000000"/>
      <name val="Calibri"/>
    </font>
    <font>
      <b/>
      <sz val="11"/>
      <color rgb="FF000000"/>
      <name val="Calibri"/>
    </font>
    <font>
      <vertAlign val="subscript"/>
      <sz val="11"/>
      <color rgb="FF000000"/>
      <name val="Calibri"/>
    </font>
    <font>
      <sz val="11"/>
      <color rgb="FF111111"/>
      <name val="Calibri"/>
    </font>
    <font>
      <i/>
      <sz val="10"/>
      <color rgb="FF000000"/>
      <name val="Calibri"/>
      <scheme val="minor"/>
    </font>
    <font>
      <sz val="11"/>
      <color rgb="FF000000"/>
      <name val="Calibri"/>
      <scheme val="minor"/>
    </font>
    <font>
      <b/>
      <sz val="11"/>
      <color rgb="FF000000"/>
      <name val="Calibri"/>
      <scheme val="minor"/>
    </font>
    <font>
      <sz val="11"/>
      <color rgb="FF000000"/>
      <name val="Arial"/>
      <family val="2"/>
      <charset val="1"/>
    </font>
    <font>
      <sz val="11"/>
      <color theme="1"/>
      <name val="Arial"/>
      <family val="2"/>
      <charset val="1"/>
    </font>
  </fonts>
  <fills count="29">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EBE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0F1A2F"/>
        <bgColor indexed="64"/>
      </patternFill>
    </fill>
    <fill>
      <patternFill patternType="solid">
        <fgColor rgb="FFE6EBF6"/>
        <bgColor indexed="64"/>
      </patternFill>
    </fill>
    <fill>
      <patternFill patternType="solid">
        <fgColor theme="4"/>
        <bgColor theme="4"/>
      </patternFill>
    </fill>
    <fill>
      <patternFill patternType="solid">
        <fgColor rgb="FFF4B084"/>
        <bgColor rgb="FF000000"/>
      </patternFill>
    </fill>
    <fill>
      <patternFill patternType="solid">
        <fgColor rgb="FF4472C4"/>
        <bgColor indexed="64"/>
      </patternFill>
    </fill>
    <fill>
      <patternFill patternType="solid">
        <fgColor rgb="FF9CB4E0"/>
        <bgColor indexed="64"/>
      </patternFill>
    </fill>
    <fill>
      <patternFill patternType="solid">
        <fgColor theme="1"/>
        <bgColor indexed="64"/>
      </patternFill>
    </fill>
    <fill>
      <patternFill patternType="solid">
        <fgColor rgb="FFFFFF00"/>
        <bgColor indexed="64"/>
      </patternFill>
    </fill>
    <fill>
      <patternFill patternType="solid">
        <fgColor rgb="FF2F75B5"/>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EEBF6"/>
        <bgColor rgb="FF000000"/>
      </patternFill>
    </fill>
  </fills>
  <borders count="55">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style="thin">
        <color rgb="FF00B050"/>
      </left>
      <right/>
      <top style="thin">
        <color rgb="FF00B050"/>
      </top>
      <bottom style="thin">
        <color rgb="FF00B050"/>
      </bottom>
      <diagonal/>
    </border>
    <border>
      <left style="thin">
        <color rgb="FF92D050"/>
      </left>
      <right/>
      <top style="thin">
        <color rgb="FF92D050"/>
      </top>
      <bottom style="thin">
        <color rgb="FF92D050"/>
      </bottom>
      <diagonal/>
    </border>
    <border>
      <left style="thin">
        <color rgb="FFEBE600"/>
      </left>
      <right/>
      <top style="thin">
        <color rgb="FFEBE600"/>
      </top>
      <bottom style="thin">
        <color rgb="FFEBE600"/>
      </bottom>
      <diagonal/>
    </border>
    <border>
      <left style="thin">
        <color rgb="FFFF0000"/>
      </left>
      <right style="thin">
        <color rgb="FFFF0000"/>
      </right>
      <top style="thin">
        <color rgb="FFFF0000"/>
      </top>
      <bottom style="thin">
        <color rgb="FFFF0000"/>
      </bottom>
      <diagonal/>
    </border>
    <border>
      <left style="thin">
        <color rgb="FFFFC000"/>
      </left>
      <right/>
      <top style="thin">
        <color rgb="FFFFC000"/>
      </top>
      <bottom style="thin">
        <color rgb="FFFFC000"/>
      </bottom>
      <diagonal/>
    </border>
    <border>
      <left/>
      <right style="thin">
        <color theme="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right>
      <top style="thin">
        <color theme="0" tint="-0.24994659260841701"/>
      </top>
      <bottom style="thin">
        <color theme="0"/>
      </bottom>
      <diagonal/>
    </border>
    <border>
      <left style="thin">
        <color theme="0"/>
      </left>
      <right style="thin">
        <color theme="0"/>
      </right>
      <top style="thin">
        <color theme="0" tint="-0.24994659260841701"/>
      </top>
      <bottom style="thin">
        <color theme="0"/>
      </bottom>
      <diagonal/>
    </border>
    <border>
      <left style="thin">
        <color theme="0"/>
      </left>
      <right style="thin">
        <color theme="0" tint="-0.24994659260841701"/>
      </right>
      <top style="thin">
        <color theme="0" tint="-0.24994659260841701"/>
      </top>
      <bottom style="thin">
        <color theme="0"/>
      </bottom>
      <diagonal/>
    </border>
    <border>
      <left style="thin">
        <color theme="0"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theme="0"/>
      </left>
      <right style="thin">
        <color theme="0" tint="-0.24994659260841701"/>
      </right>
      <top style="thin">
        <color theme="0"/>
      </top>
      <bottom style="thin">
        <color theme="0" tint="-0.24994659260841701"/>
      </bottom>
      <diagonal/>
    </border>
    <border>
      <left style="thick">
        <color auto="1"/>
      </left>
      <right style="thin">
        <color theme="4"/>
      </right>
      <top style="thin">
        <color theme="4"/>
      </top>
      <bottom style="thin">
        <color theme="4"/>
      </bottom>
      <diagonal/>
    </border>
    <border>
      <left/>
      <right/>
      <top style="thin">
        <color theme="4" tint="0.39997558519241921"/>
      </top>
      <bottom style="thin">
        <color theme="4" tint="0.39997558519241921"/>
      </bottom>
      <diagonal/>
    </border>
    <border>
      <left style="thick">
        <color auto="1"/>
      </left>
      <right style="dashed">
        <color auto="1"/>
      </right>
      <top style="thin">
        <color theme="4"/>
      </top>
      <bottom style="thin">
        <color theme="4"/>
      </bottom>
      <diagonal/>
    </border>
    <border>
      <left style="dashed">
        <color auto="1"/>
      </left>
      <right style="dashed">
        <color auto="1"/>
      </right>
      <top style="thin">
        <color theme="4"/>
      </top>
      <bottom style="thin">
        <color theme="4"/>
      </bottom>
      <diagonal/>
    </border>
    <border>
      <left style="dashed">
        <color auto="1"/>
      </left>
      <right style="thin">
        <color theme="4"/>
      </right>
      <top style="thin">
        <color theme="4"/>
      </top>
      <bottom style="thin">
        <color theme="4"/>
      </bottom>
      <diagonal/>
    </border>
    <border>
      <left style="thin">
        <color theme="4"/>
      </left>
      <right style="dashed">
        <color auto="1"/>
      </right>
      <top style="thin">
        <color theme="4"/>
      </top>
      <bottom style="thin">
        <color theme="4"/>
      </bottom>
      <diagonal/>
    </border>
    <border>
      <left style="thin">
        <color theme="4"/>
      </left>
      <right/>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4472C4"/>
      </left>
      <right style="thin">
        <color rgb="FF4472C4"/>
      </right>
      <top style="thin">
        <color rgb="FF4472C4"/>
      </top>
      <bottom style="thin">
        <color rgb="FF4472C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
    <xf numFmtId="0" fontId="0" fillId="0" borderId="0"/>
    <xf numFmtId="0" fontId="36" fillId="0" borderId="0" applyNumberFormat="0" applyFill="0" applyBorder="0" applyAlignment="0" applyProtection="0"/>
  </cellStyleXfs>
  <cellXfs count="300">
    <xf numFmtId="0" fontId="0" fillId="0" borderId="0" xfId="0"/>
    <xf numFmtId="0" fontId="0" fillId="0" borderId="0" xfId="0" applyAlignment="1">
      <alignment vertical="top"/>
    </xf>
    <xf numFmtId="0" fontId="0" fillId="4" borderId="0" xfId="0" applyFill="1"/>
    <xf numFmtId="0" fontId="5" fillId="0" borderId="0" xfId="0" applyFont="1"/>
    <xf numFmtId="0" fontId="5" fillId="4" borderId="0" xfId="0" applyFont="1" applyFill="1"/>
    <xf numFmtId="0" fontId="10" fillId="9" borderId="0" xfId="0" applyFont="1" applyFill="1" applyAlignment="1">
      <alignment vertical="top"/>
    </xf>
    <xf numFmtId="0" fontId="6" fillId="9" borderId="0" xfId="0" applyFont="1" applyFill="1" applyAlignment="1">
      <alignment vertical="top"/>
    </xf>
    <xf numFmtId="0" fontId="0" fillId="0" borderId="1" xfId="0" applyBorder="1" applyAlignment="1">
      <alignment vertical="top"/>
    </xf>
    <xf numFmtId="0" fontId="0" fillId="0" borderId="1" xfId="0" applyBorder="1" applyAlignment="1">
      <alignment horizontal="center"/>
    </xf>
    <xf numFmtId="0" fontId="0" fillId="0" borderId="0" xfId="0" applyAlignment="1">
      <alignment wrapText="1"/>
    </xf>
    <xf numFmtId="0" fontId="0" fillId="10" borderId="1" xfId="0" applyFill="1" applyBorder="1"/>
    <xf numFmtId="0" fontId="0" fillId="10" borderId="1" xfId="0" applyFill="1" applyBorder="1" applyAlignment="1">
      <alignment vertical="top"/>
    </xf>
    <xf numFmtId="0" fontId="10" fillId="9" borderId="0" xfId="0" applyFont="1" applyFill="1" applyAlignment="1">
      <alignment horizontal="right" vertical="top"/>
    </xf>
    <xf numFmtId="0" fontId="0" fillId="3" borderId="0" xfId="0" applyFill="1" applyAlignment="1">
      <alignment vertical="top"/>
    </xf>
    <xf numFmtId="0" fontId="0" fillId="3" borderId="19" xfId="0" applyFill="1" applyBorder="1" applyAlignment="1">
      <alignment vertical="top"/>
    </xf>
    <xf numFmtId="0" fontId="0" fillId="3" borderId="20" xfId="0" applyFill="1" applyBorder="1" applyAlignment="1">
      <alignment vertical="top"/>
    </xf>
    <xf numFmtId="0" fontId="0" fillId="3" borderId="21" xfId="0" applyFill="1" applyBorder="1" applyAlignment="1">
      <alignment vertical="top"/>
    </xf>
    <xf numFmtId="0" fontId="0" fillId="3" borderId="22" xfId="0" applyFill="1" applyBorder="1" applyAlignment="1">
      <alignment vertical="top"/>
    </xf>
    <xf numFmtId="0" fontId="0" fillId="3" borderId="23"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26" xfId="0" applyFill="1" applyBorder="1" applyAlignment="1">
      <alignment vertical="top"/>
    </xf>
    <xf numFmtId="0" fontId="0" fillId="15" borderId="18" xfId="0" applyFill="1" applyBorder="1" applyAlignment="1">
      <alignment vertical="top"/>
    </xf>
    <xf numFmtId="0" fontId="0" fillId="0" borderId="18" xfId="0" applyBorder="1" applyAlignment="1">
      <alignment vertical="top"/>
    </xf>
    <xf numFmtId="0" fontId="22" fillId="3" borderId="23" xfId="0" applyFont="1" applyFill="1" applyBorder="1" applyAlignment="1">
      <alignment horizontal="right" vertical="top"/>
    </xf>
    <xf numFmtId="0" fontId="22" fillId="3" borderId="0" xfId="0" applyFont="1" applyFill="1" applyAlignment="1">
      <alignment vertical="top"/>
    </xf>
    <xf numFmtId="0" fontId="23" fillId="16" borderId="37" xfId="0" applyFont="1" applyFill="1" applyBorder="1"/>
    <xf numFmtId="0" fontId="0" fillId="0" borderId="0" xfId="0" applyAlignment="1">
      <alignment vertical="top" wrapText="1"/>
    </xf>
    <xf numFmtId="0" fontId="24" fillId="0" borderId="0" xfId="0" applyFont="1" applyAlignment="1">
      <alignment horizontal="center" vertical="top"/>
    </xf>
    <xf numFmtId="0" fontId="25" fillId="0" borderId="0" xfId="0" applyFont="1" applyAlignment="1">
      <alignment horizontal="justify" vertical="top"/>
    </xf>
    <xf numFmtId="0" fontId="26"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center" vertical="top"/>
    </xf>
    <xf numFmtId="0" fontId="29" fillId="0" borderId="0" xfId="0" applyFont="1" applyAlignment="1">
      <alignment horizontal="justify" vertical="top"/>
    </xf>
    <xf numFmtId="0" fontId="28" fillId="0" borderId="0" xfId="0" applyFont="1" applyAlignment="1">
      <alignment vertical="top" wrapText="1"/>
    </xf>
    <xf numFmtId="0" fontId="28" fillId="0" borderId="0" xfId="0" applyFont="1" applyAlignment="1">
      <alignment horizontal="left" vertical="top" wrapText="1"/>
    </xf>
    <xf numFmtId="0" fontId="33" fillId="0" borderId="0" xfId="0" applyFont="1" applyAlignment="1">
      <alignment horizontal="left" vertical="top"/>
    </xf>
    <xf numFmtId="0" fontId="31" fillId="0" borderId="0" xfId="0" applyFont="1" applyAlignment="1">
      <alignment horizontal="left" vertical="top"/>
    </xf>
    <xf numFmtId="0" fontId="3" fillId="0" borderId="0" xfId="0" applyFont="1" applyAlignment="1">
      <alignment vertical="top"/>
    </xf>
    <xf numFmtId="0" fontId="31" fillId="0" borderId="0" xfId="0" applyFont="1" applyAlignment="1">
      <alignment horizontal="justify" vertical="top"/>
    </xf>
    <xf numFmtId="0" fontId="31" fillId="0" borderId="0" xfId="0" applyFont="1" applyAlignment="1">
      <alignment horizontal="justify" vertical="top" wrapText="1"/>
    </xf>
    <xf numFmtId="0" fontId="31" fillId="0" borderId="0" xfId="0" applyFont="1" applyAlignment="1">
      <alignment vertical="top"/>
    </xf>
    <xf numFmtId="0" fontId="5" fillId="0" borderId="0" xfId="0" applyFont="1" applyAlignment="1">
      <alignment vertical="top"/>
    </xf>
    <xf numFmtId="0" fontId="31" fillId="0" borderId="0" xfId="0" applyFont="1" applyAlignment="1">
      <alignment vertical="top" wrapText="1"/>
    </xf>
    <xf numFmtId="0" fontId="37" fillId="0" borderId="0" xfId="1" applyFont="1" applyFill="1" applyBorder="1" applyAlignment="1">
      <alignment horizontal="left" vertical="top"/>
    </xf>
    <xf numFmtId="0" fontId="34" fillId="0" borderId="0" xfId="0" applyFont="1" applyAlignment="1">
      <alignment horizontal="left" vertical="top"/>
    </xf>
    <xf numFmtId="0" fontId="31" fillId="0" borderId="0" xfId="0" applyFont="1" applyAlignment="1">
      <alignment horizontal="left" vertical="top" wrapText="1"/>
    </xf>
    <xf numFmtId="0" fontId="7" fillId="0" borderId="0" xfId="0" applyFont="1" applyAlignment="1">
      <alignment vertical="top"/>
    </xf>
    <xf numFmtId="0" fontId="38" fillId="0" borderId="0" xfId="0" applyFont="1" applyAlignment="1">
      <alignment horizontal="justify" vertical="top"/>
    </xf>
    <xf numFmtId="0" fontId="35" fillId="0" borderId="0" xfId="0" applyFont="1" applyAlignment="1">
      <alignment vertical="top"/>
    </xf>
    <xf numFmtId="0" fontId="38" fillId="0" borderId="0" xfId="0" applyFont="1" applyAlignment="1">
      <alignment horizontal="justify" vertical="top" wrapText="1"/>
    </xf>
    <xf numFmtId="0" fontId="40" fillId="0" borderId="0" xfId="0" applyFont="1" applyAlignment="1">
      <alignment vertical="top" wrapText="1"/>
    </xf>
    <xf numFmtId="0" fontId="32" fillId="0" borderId="0" xfId="0" applyFont="1" applyAlignment="1">
      <alignment vertical="top"/>
    </xf>
    <xf numFmtId="0" fontId="34" fillId="0" borderId="0" xfId="0" applyFont="1" applyAlignment="1">
      <alignment horizontal="justify" vertical="top"/>
    </xf>
    <xf numFmtId="0" fontId="29" fillId="0" borderId="0" xfId="0" applyFont="1" applyAlignment="1">
      <alignment vertical="top"/>
    </xf>
    <xf numFmtId="0" fontId="37" fillId="0" borderId="0" xfId="1" applyFont="1" applyFill="1" applyBorder="1" applyAlignment="1">
      <alignment vertical="top"/>
    </xf>
    <xf numFmtId="0" fontId="30" fillId="17" borderId="0" xfId="0" applyFont="1" applyFill="1" applyAlignment="1">
      <alignment vertical="top" wrapText="1"/>
    </xf>
    <xf numFmtId="0" fontId="31" fillId="17" borderId="0" xfId="0" applyFont="1" applyFill="1" applyAlignment="1">
      <alignment vertical="top" wrapText="1"/>
    </xf>
    <xf numFmtId="0" fontId="6" fillId="22" borderId="0" xfId="0" applyFont="1" applyFill="1"/>
    <xf numFmtId="0" fontId="0" fillId="23" borderId="44" xfId="0" applyFill="1" applyBorder="1"/>
    <xf numFmtId="0" fontId="0" fillId="23" borderId="43" xfId="0" applyFill="1" applyBorder="1"/>
    <xf numFmtId="0" fontId="23" fillId="16" borderId="45" xfId="0" applyFont="1" applyFill="1" applyBorder="1"/>
    <xf numFmtId="0" fontId="23" fillId="16" borderId="46" xfId="0" applyFont="1" applyFill="1" applyBorder="1"/>
    <xf numFmtId="0" fontId="0" fillId="23" borderId="45" xfId="0" applyFill="1" applyBorder="1"/>
    <xf numFmtId="0" fontId="0" fillId="23" borderId="46" xfId="0" applyFill="1" applyBorder="1"/>
    <xf numFmtId="0" fontId="0" fillId="0" borderId="45" xfId="0" applyBorder="1"/>
    <xf numFmtId="0" fontId="0" fillId="0" borderId="46" xfId="0" applyBorder="1"/>
    <xf numFmtId="0" fontId="0" fillId="0" borderId="0" xfId="0" applyAlignment="1" applyProtection="1">
      <alignment vertical="top" wrapText="1"/>
      <protection locked="0"/>
    </xf>
    <xf numFmtId="0" fontId="5" fillId="24" borderId="0" xfId="0" applyFont="1" applyFill="1"/>
    <xf numFmtId="0" fontId="0" fillId="24" borderId="0" xfId="0" applyFill="1" applyAlignment="1">
      <alignment vertical="top"/>
    </xf>
    <xf numFmtId="0" fontId="5" fillId="4" borderId="0" xfId="0" applyFont="1" applyFill="1" applyAlignment="1" applyProtection="1">
      <alignment wrapText="1"/>
      <protection locked="0"/>
    </xf>
    <xf numFmtId="0" fontId="5" fillId="4" borderId="0" xfId="0" applyFont="1" applyFill="1" applyProtection="1">
      <protection locked="0"/>
    </xf>
    <xf numFmtId="0" fontId="5" fillId="0" borderId="0" xfId="0" applyFont="1" applyAlignment="1" applyProtection="1">
      <alignment wrapText="1"/>
      <protection locked="0"/>
    </xf>
    <xf numFmtId="0" fontId="5" fillId="0" borderId="0" xfId="0" applyFont="1" applyProtection="1">
      <protection locked="0"/>
    </xf>
    <xf numFmtId="0" fontId="10" fillId="9" borderId="0" xfId="0" applyFont="1" applyFill="1" applyAlignment="1" applyProtection="1">
      <alignment vertical="top"/>
      <protection hidden="1"/>
    </xf>
    <xf numFmtId="0" fontId="10" fillId="9" borderId="0" xfId="0" applyFont="1" applyFill="1" applyAlignment="1" applyProtection="1">
      <alignment horizontal="right" vertical="top"/>
      <protection hidden="1"/>
    </xf>
    <xf numFmtId="0" fontId="0" fillId="0" borderId="0" xfId="0" applyAlignment="1" applyProtection="1">
      <alignment vertical="top"/>
      <protection hidden="1"/>
    </xf>
    <xf numFmtId="0" fontId="0" fillId="3" borderId="19" xfId="0" applyFill="1" applyBorder="1" applyAlignment="1" applyProtection="1">
      <alignment vertical="top"/>
      <protection hidden="1"/>
    </xf>
    <xf numFmtId="0" fontId="0" fillId="3" borderId="20" xfId="0" applyFill="1" applyBorder="1" applyAlignment="1" applyProtection="1">
      <alignment vertical="top"/>
      <protection hidden="1"/>
    </xf>
    <xf numFmtId="0" fontId="0" fillId="3" borderId="21" xfId="0" applyFill="1" applyBorder="1" applyAlignment="1" applyProtection="1">
      <alignment vertical="top"/>
      <protection hidden="1"/>
    </xf>
    <xf numFmtId="0" fontId="0" fillId="3" borderId="22" xfId="0" applyFill="1" applyBorder="1" applyAlignment="1" applyProtection="1">
      <alignment vertical="top"/>
      <protection hidden="1"/>
    </xf>
    <xf numFmtId="0" fontId="0" fillId="15" borderId="18" xfId="0" applyFill="1" applyBorder="1" applyAlignment="1" applyProtection="1">
      <alignment vertical="top"/>
      <protection hidden="1"/>
    </xf>
    <xf numFmtId="0" fontId="0" fillId="0" borderId="18" xfId="0" applyBorder="1" applyAlignment="1" applyProtection="1">
      <alignment vertical="top"/>
      <protection hidden="1"/>
    </xf>
    <xf numFmtId="0" fontId="0" fillId="3" borderId="0" xfId="0" applyFill="1" applyAlignment="1" applyProtection="1">
      <alignment vertical="top"/>
      <protection hidden="1"/>
    </xf>
    <xf numFmtId="0" fontId="0" fillId="3" borderId="23" xfId="0" applyFill="1" applyBorder="1" applyAlignment="1" applyProtection="1">
      <alignment vertical="top"/>
      <protection hidden="1"/>
    </xf>
    <xf numFmtId="0" fontId="0" fillId="15" borderId="18" xfId="0" applyFill="1" applyBorder="1" applyProtection="1">
      <protection hidden="1"/>
    </xf>
    <xf numFmtId="0" fontId="0" fillId="0" borderId="18" xfId="0" applyBorder="1" applyProtection="1">
      <protection hidden="1"/>
    </xf>
    <xf numFmtId="0" fontId="22" fillId="3" borderId="23" xfId="0" applyFont="1" applyFill="1" applyBorder="1" applyAlignment="1" applyProtection="1">
      <alignment horizontal="right"/>
      <protection hidden="1"/>
    </xf>
    <xf numFmtId="0" fontId="0" fillId="3" borderId="24" xfId="0" applyFill="1" applyBorder="1" applyAlignment="1" applyProtection="1">
      <alignment vertical="top"/>
      <protection hidden="1"/>
    </xf>
    <xf numFmtId="0" fontId="0" fillId="3" borderId="25" xfId="0" applyFill="1" applyBorder="1" applyAlignment="1" applyProtection="1">
      <alignment vertical="top"/>
      <protection hidden="1"/>
    </xf>
    <xf numFmtId="165" fontId="0" fillId="3" borderId="25" xfId="0" applyNumberFormat="1" applyFill="1" applyBorder="1" applyProtection="1">
      <protection hidden="1"/>
    </xf>
    <xf numFmtId="0" fontId="0" fillId="3" borderId="26" xfId="0" applyFill="1" applyBorder="1" applyAlignment="1" applyProtection="1">
      <alignment vertical="top"/>
      <protection hidden="1"/>
    </xf>
    <xf numFmtId="165" fontId="0" fillId="0" borderId="0" xfId="0" applyNumberFormat="1" applyProtection="1">
      <protection hidden="1"/>
    </xf>
    <xf numFmtId="0" fontId="7" fillId="15" borderId="1" xfId="0" applyFont="1" applyFill="1" applyBorder="1" applyAlignment="1" applyProtection="1">
      <alignment vertical="top"/>
      <protection hidden="1"/>
    </xf>
    <xf numFmtId="0" fontId="7" fillId="0" borderId="1" xfId="0" applyFont="1" applyBorder="1" applyAlignment="1" applyProtection="1">
      <alignment vertical="top"/>
      <protection locked="0" hidden="1"/>
    </xf>
    <xf numFmtId="0" fontId="0" fillId="15" borderId="1" xfId="0" applyFill="1" applyBorder="1" applyAlignment="1" applyProtection="1">
      <alignment vertical="top"/>
      <protection hidden="1"/>
    </xf>
    <xf numFmtId="0" fontId="0" fillId="0" borderId="1" xfId="0" applyBorder="1" applyAlignment="1" applyProtection="1">
      <alignment vertical="top"/>
      <protection hidden="1"/>
    </xf>
    <xf numFmtId="0" fontId="0" fillId="0" borderId="17" xfId="0" applyBorder="1" applyAlignment="1" applyProtection="1">
      <alignment vertical="top"/>
      <protection hidden="1"/>
    </xf>
    <xf numFmtId="0" fontId="0" fillId="15" borderId="5" xfId="0" applyFill="1" applyBorder="1" applyAlignment="1" applyProtection="1">
      <alignment horizontal="left" vertical="top"/>
      <protection hidden="1"/>
    </xf>
    <xf numFmtId="0" fontId="0" fillId="0" borderId="5" xfId="0" applyBorder="1" applyAlignment="1" applyProtection="1">
      <alignment horizontal="left" vertical="top"/>
      <protection hidden="1"/>
    </xf>
    <xf numFmtId="0" fontId="0" fillId="0" borderId="0" xfId="0" applyProtection="1">
      <protection hidden="1"/>
    </xf>
    <xf numFmtId="0" fontId="0" fillId="3" borderId="19" xfId="0" applyFill="1" applyBorder="1" applyProtection="1">
      <protection hidden="1"/>
    </xf>
    <xf numFmtId="0" fontId="0" fillId="3" borderId="20" xfId="0"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0" fontId="0" fillId="3" borderId="0" xfId="0" applyFill="1" applyProtection="1">
      <protection hidden="1"/>
    </xf>
    <xf numFmtId="0" fontId="0" fillId="3" borderId="23" xfId="0" applyFill="1" applyBorder="1" applyProtection="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10" borderId="1" xfId="0" applyFill="1" applyBorder="1" applyAlignment="1" applyProtection="1">
      <alignment vertical="top"/>
      <protection hidden="1"/>
    </xf>
    <xf numFmtId="0" fontId="0" fillId="0" borderId="42" xfId="0" applyBorder="1" applyAlignment="1" applyProtection="1">
      <alignment vertical="top"/>
      <protection hidden="1"/>
    </xf>
    <xf numFmtId="0" fontId="0" fillId="0" borderId="0" xfId="0" applyAlignment="1" applyProtection="1">
      <alignment horizontal="center"/>
      <protection hidden="1"/>
    </xf>
    <xf numFmtId="0" fontId="0" fillId="0" borderId="1" xfId="0" applyBorder="1" applyAlignment="1" applyProtection="1">
      <alignment vertical="top"/>
      <protection locked="0" hidden="1"/>
    </xf>
    <xf numFmtId="0" fontId="0" fillId="12" borderId="1" xfId="0" applyFill="1" applyBorder="1" applyProtection="1">
      <protection hidden="1"/>
    </xf>
    <xf numFmtId="0" fontId="0" fillId="0" borderId="1" xfId="0" applyBorder="1" applyAlignment="1" applyProtection="1">
      <alignment vertical="top" wrapText="1"/>
      <protection hidden="1"/>
    </xf>
    <xf numFmtId="0" fontId="0" fillId="0" borderId="1" xfId="0" applyBorder="1" applyAlignment="1" applyProtection="1">
      <alignment vertical="top" wrapText="1"/>
      <protection locked="0" hidden="1"/>
    </xf>
    <xf numFmtId="0" fontId="0" fillId="15" borderId="1" xfId="0" applyFill="1" applyBorder="1" applyAlignment="1" applyProtection="1">
      <alignment vertical="top" wrapText="1"/>
      <protection hidden="1"/>
    </xf>
    <xf numFmtId="0" fontId="0" fillId="15" borderId="1" xfId="0" applyFill="1" applyBorder="1" applyAlignment="1" applyProtection="1">
      <alignment vertical="top" wrapText="1"/>
      <protection locked="0" hidden="1"/>
    </xf>
    <xf numFmtId="0" fontId="19" fillId="0" borderId="0" xfId="0" applyFont="1" applyProtection="1">
      <protection hidden="1"/>
    </xf>
    <xf numFmtId="0" fontId="20" fillId="0" borderId="0" xfId="0" applyFont="1" applyAlignment="1" applyProtection="1">
      <alignment horizontal="center" vertical="center"/>
      <protection hidden="1"/>
    </xf>
    <xf numFmtId="0" fontId="6" fillId="0" borderId="17" xfId="0" applyFont="1" applyBorder="1" applyAlignment="1" applyProtection="1">
      <alignment wrapText="1"/>
      <protection hidden="1"/>
    </xf>
    <xf numFmtId="0" fontId="0" fillId="4" borderId="1" xfId="0" applyFill="1" applyBorder="1" applyAlignment="1" applyProtection="1">
      <alignment wrapText="1"/>
      <protection hidden="1"/>
    </xf>
    <xf numFmtId="0" fontId="0" fillId="0" borderId="0" xfId="0" applyAlignment="1" applyProtection="1">
      <alignment wrapText="1"/>
      <protection hidden="1"/>
    </xf>
    <xf numFmtId="0" fontId="6" fillId="9" borderId="1" xfId="0" applyFont="1" applyFill="1" applyBorder="1" applyAlignment="1" applyProtection="1">
      <alignment horizontal="center" wrapText="1"/>
      <protection hidden="1"/>
    </xf>
    <xf numFmtId="0" fontId="6" fillId="14" borderId="1" xfId="0" applyFont="1" applyFill="1" applyBorder="1" applyAlignment="1" applyProtection="1">
      <alignment horizontal="center" wrapText="1"/>
      <protection hidden="1"/>
    </xf>
    <xf numFmtId="0" fontId="0" fillId="0" borderId="1" xfId="0" applyBorder="1" applyAlignment="1" applyProtection="1">
      <alignment wrapText="1"/>
      <protection hidden="1"/>
    </xf>
    <xf numFmtId="0" fontId="0" fillId="0" borderId="41" xfId="0" applyBorder="1" applyAlignment="1" applyProtection="1">
      <alignment wrapText="1"/>
      <protection hidden="1"/>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6" fillId="13" borderId="17" xfId="0" applyFont="1" applyFill="1" applyBorder="1" applyAlignment="1" applyProtection="1">
      <alignment wrapText="1"/>
      <protection hidden="1"/>
    </xf>
    <xf numFmtId="0" fontId="6" fillId="13" borderId="0" xfId="0" applyFont="1" applyFill="1" applyAlignment="1" applyProtection="1">
      <alignment wrapText="1"/>
      <protection hidden="1"/>
    </xf>
    <xf numFmtId="0" fontId="22" fillId="3" borderId="0" xfId="0" applyFont="1" applyFill="1" applyAlignment="1" applyProtection="1">
      <alignment horizontal="right"/>
      <protection hidden="1"/>
    </xf>
    <xf numFmtId="0" fontId="6" fillId="0" borderId="17" xfId="0" applyFont="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0" fontId="0" fillId="4" borderId="36"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0" borderId="1" xfId="0" applyBorder="1" applyProtection="1">
      <protection hidden="1"/>
    </xf>
    <xf numFmtId="0" fontId="0" fillId="0" borderId="2" xfId="0" applyBorder="1" applyProtection="1">
      <protection hidden="1"/>
    </xf>
    <xf numFmtId="0" fontId="0" fillId="0" borderId="38" xfId="0" applyBorder="1" applyProtection="1">
      <protection hidden="1"/>
    </xf>
    <xf numFmtId="0" fontId="0" fillId="0" borderId="39" xfId="0" applyBorder="1" applyProtection="1">
      <protection hidden="1"/>
    </xf>
    <xf numFmtId="0" fontId="0" fillId="0" borderId="40" xfId="0" applyBorder="1" applyProtection="1">
      <protection hidden="1"/>
    </xf>
    <xf numFmtId="0" fontId="9" fillId="0" borderId="0" xfId="0" applyFont="1" applyProtection="1">
      <protection hidden="1"/>
    </xf>
    <xf numFmtId="0" fontId="8" fillId="8" borderId="9" xfId="0" applyFont="1" applyFill="1" applyBorder="1" applyAlignment="1" applyProtection="1">
      <alignment horizontal="center" wrapText="1"/>
      <protection hidden="1"/>
    </xf>
    <xf numFmtId="0" fontId="8" fillId="5" borderId="10" xfId="0" applyFont="1" applyFill="1" applyBorder="1" applyAlignment="1" applyProtection="1">
      <alignment horizontal="center" wrapText="1"/>
      <protection hidden="1"/>
    </xf>
    <xf numFmtId="0" fontId="8" fillId="6" borderId="10" xfId="0" applyFont="1" applyFill="1" applyBorder="1" applyAlignment="1" applyProtection="1">
      <alignment horizontal="center" wrapText="1"/>
      <protection hidden="1"/>
    </xf>
    <xf numFmtId="0" fontId="8" fillId="2" borderId="10" xfId="0" applyFont="1" applyFill="1" applyBorder="1" applyAlignment="1" applyProtection="1">
      <alignment horizontal="center" wrapText="1"/>
      <protection hidden="1"/>
    </xf>
    <xf numFmtId="0" fontId="21" fillId="7" borderId="11" xfId="0" applyFont="1" applyFill="1" applyBorder="1" applyAlignment="1" applyProtection="1">
      <alignment horizontal="center" wrapText="1"/>
      <protection hidden="1"/>
    </xf>
    <xf numFmtId="0" fontId="4" fillId="0" borderId="0" xfId="0" applyFont="1" applyProtection="1">
      <protection hidden="1"/>
    </xf>
    <xf numFmtId="0" fontId="3" fillId="0" borderId="0" xfId="0" applyFont="1" applyProtection="1">
      <protection hidden="1"/>
    </xf>
    <xf numFmtId="0" fontId="0" fillId="0" borderId="0" xfId="0" applyAlignment="1" applyProtection="1">
      <alignment vertical="center"/>
      <protection hidden="1"/>
    </xf>
    <xf numFmtId="0" fontId="11"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8" fillId="8" borderId="9" xfId="0" applyFont="1" applyFill="1" applyBorder="1" applyAlignment="1" applyProtection="1">
      <alignment horizontal="left" vertical="top" wrapText="1"/>
      <protection hidden="1"/>
    </xf>
    <xf numFmtId="0" fontId="8" fillId="5" borderId="10" xfId="0" applyFont="1" applyFill="1" applyBorder="1" applyAlignment="1" applyProtection="1">
      <alignment horizontal="left" vertical="top" wrapText="1"/>
      <protection hidden="1"/>
    </xf>
    <xf numFmtId="0" fontId="8" fillId="6" borderId="10" xfId="0" applyFont="1" applyFill="1" applyBorder="1" applyAlignment="1" applyProtection="1">
      <alignment horizontal="left" vertical="top" wrapText="1"/>
      <protection hidden="1"/>
    </xf>
    <xf numFmtId="0" fontId="8" fillId="2" borderId="10" xfId="0" applyFont="1" applyFill="1" applyBorder="1" applyAlignment="1" applyProtection="1">
      <alignment horizontal="left" vertical="top" wrapText="1"/>
      <protection hidden="1"/>
    </xf>
    <xf numFmtId="0" fontId="21" fillId="7" borderId="11" xfId="0" applyFont="1" applyFill="1" applyBorder="1" applyAlignment="1" applyProtection="1">
      <alignment horizontal="left" vertical="top" wrapText="1"/>
      <protection hidden="1"/>
    </xf>
    <xf numFmtId="0" fontId="22" fillId="3" borderId="0" xfId="0" applyFont="1" applyFill="1" applyProtection="1">
      <protection hidden="1"/>
    </xf>
    <xf numFmtId="0" fontId="0" fillId="3" borderId="18" xfId="0" applyFill="1" applyBorder="1" applyAlignment="1" applyProtection="1">
      <alignment horizontal="center" vertical="center" textRotation="90"/>
      <protection hidden="1"/>
    </xf>
    <xf numFmtId="0" fontId="0" fillId="5" borderId="27" xfId="0" applyFill="1" applyBorder="1" applyAlignment="1" applyProtection="1">
      <alignment vertical="top" wrapText="1"/>
      <protection hidden="1"/>
    </xf>
    <xf numFmtId="0" fontId="0" fillId="6" borderId="28" xfId="0" applyFill="1" applyBorder="1" applyAlignment="1" applyProtection="1">
      <alignment vertical="top" wrapText="1"/>
      <protection hidden="1"/>
    </xf>
    <xf numFmtId="0" fontId="0" fillId="2" borderId="28" xfId="0" applyFill="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7" borderId="29" xfId="0" applyFont="1" applyFill="1" applyBorder="1" applyAlignment="1" applyProtection="1">
      <alignment vertical="top" wrapText="1"/>
      <protection hidden="1"/>
    </xf>
    <xf numFmtId="0" fontId="0" fillId="5" borderId="30" xfId="0" applyFill="1" applyBorder="1" applyAlignment="1" applyProtection="1">
      <alignment vertical="top" wrapText="1"/>
      <protection hidden="1"/>
    </xf>
    <xf numFmtId="0" fontId="0" fillId="6" borderId="31" xfId="0" applyFill="1" applyBorder="1" applyAlignment="1" applyProtection="1">
      <alignment vertical="top" wrapText="1"/>
      <protection hidden="1"/>
    </xf>
    <xf numFmtId="0" fontId="0" fillId="2" borderId="31" xfId="0" applyFill="1" applyBorder="1" applyAlignment="1" applyProtection="1">
      <alignment vertical="top" wrapText="1"/>
      <protection hidden="1"/>
    </xf>
    <xf numFmtId="0" fontId="6" fillId="7" borderId="32" xfId="0" applyFont="1" applyFill="1" applyBorder="1" applyAlignment="1" applyProtection="1">
      <alignment vertical="top" wrapText="1"/>
      <protection hidden="1"/>
    </xf>
    <xf numFmtId="0" fontId="0" fillId="8" borderId="30" xfId="0" applyFill="1" applyBorder="1" applyAlignment="1" applyProtection="1">
      <alignment vertical="top" wrapText="1"/>
      <protection hidden="1"/>
    </xf>
    <xf numFmtId="0" fontId="0" fillId="5" borderId="31" xfId="0" applyFill="1" applyBorder="1" applyAlignment="1" applyProtection="1">
      <alignment vertical="top" wrapText="1"/>
      <protection hidden="1"/>
    </xf>
    <xf numFmtId="0" fontId="0" fillId="2" borderId="32" xfId="0" applyFill="1" applyBorder="1" applyAlignment="1" applyProtection="1">
      <alignment vertical="top" wrapText="1"/>
      <protection hidden="1"/>
    </xf>
    <xf numFmtId="0" fontId="0" fillId="6" borderId="32" xfId="0" applyFill="1" applyBorder="1" applyAlignment="1" applyProtection="1">
      <alignment vertical="top" wrapText="1"/>
      <protection hidden="1"/>
    </xf>
    <xf numFmtId="0" fontId="0" fillId="8" borderId="33" xfId="0" applyFill="1" applyBorder="1" applyAlignment="1" applyProtection="1">
      <alignment vertical="top" wrapText="1"/>
      <protection hidden="1"/>
    </xf>
    <xf numFmtId="0" fontId="0" fillId="8" borderId="34" xfId="0" applyFill="1" applyBorder="1" applyAlignment="1" applyProtection="1">
      <alignment vertical="top" wrapText="1"/>
      <protection hidden="1"/>
    </xf>
    <xf numFmtId="0" fontId="0" fillId="5" borderId="34" xfId="0" applyFill="1" applyBorder="1" applyAlignment="1" applyProtection="1">
      <alignment vertical="top" wrapText="1"/>
      <protection hidden="1"/>
    </xf>
    <xf numFmtId="0" fontId="0" fillId="5" borderId="35" xfId="0" applyFill="1" applyBorder="1" applyAlignment="1" applyProtection="1">
      <alignment vertical="top" wrapText="1"/>
      <protection hidden="1"/>
    </xf>
    <xf numFmtId="0" fontId="0" fillId="3" borderId="18" xfId="0" applyFill="1" applyBorder="1" applyAlignment="1" applyProtection="1">
      <alignment horizontal="center"/>
      <protection hidden="1"/>
    </xf>
    <xf numFmtId="0" fontId="0" fillId="15" borderId="2" xfId="0" applyFill="1" applyBorder="1" applyAlignment="1" applyProtection="1">
      <alignment vertical="top"/>
      <protection hidden="1"/>
    </xf>
    <xf numFmtId="0" fontId="6" fillId="0" borderId="0" xfId="0" applyFont="1" applyProtection="1">
      <protection hidden="1"/>
    </xf>
    <xf numFmtId="164" fontId="0" fillId="0" borderId="1" xfId="0" applyNumberFormat="1" applyBorder="1" applyAlignment="1" applyProtection="1">
      <alignment vertical="top"/>
      <protection locked="0" hidden="1"/>
    </xf>
    <xf numFmtId="0" fontId="43" fillId="22" borderId="0" xfId="0" applyFont="1" applyFill="1" applyProtection="1">
      <protection hidden="1"/>
    </xf>
    <xf numFmtId="0" fontId="43" fillId="22" borderId="0" xfId="0" applyFont="1" applyFill="1" applyProtection="1">
      <protection locked="0" hidden="1"/>
    </xf>
    <xf numFmtId="0" fontId="0" fillId="0" borderId="0" xfId="0" applyProtection="1">
      <protection locked="0" hidden="1"/>
    </xf>
    <xf numFmtId="0" fontId="0" fillId="21" borderId="0" xfId="0" applyFill="1" applyProtection="1">
      <protection locked="0" hidden="1"/>
    </xf>
    <xf numFmtId="0" fontId="0" fillId="2" borderId="0" xfId="0" applyFill="1" applyProtection="1">
      <protection locked="0" hidden="1"/>
    </xf>
    <xf numFmtId="0" fontId="0" fillId="5" borderId="0" xfId="0" applyFill="1" applyProtection="1">
      <protection hidden="1"/>
    </xf>
    <xf numFmtId="0" fontId="0" fillId="5" borderId="0" xfId="0" applyFill="1" applyProtection="1">
      <protection locked="0" hidden="1"/>
    </xf>
    <xf numFmtId="0" fontId="6" fillId="20" borderId="0" xfId="0" applyFont="1" applyFill="1" applyProtection="1">
      <protection hidden="1"/>
    </xf>
    <xf numFmtId="0" fontId="23" fillId="20" borderId="0" xfId="0" applyFont="1" applyFill="1" applyProtection="1">
      <protection hidden="1"/>
    </xf>
    <xf numFmtId="0" fontId="0" fillId="13" borderId="0" xfId="0" applyFill="1" applyAlignment="1" applyProtection="1">
      <alignment vertical="center" wrapText="1"/>
      <protection locked="0" hidden="1"/>
    </xf>
    <xf numFmtId="0" fontId="0" fillId="13" borderId="0" xfId="0" applyFill="1" applyAlignment="1" applyProtection="1">
      <alignment vertical="center"/>
      <protection locked="0" hidden="1"/>
    </xf>
    <xf numFmtId="0" fontId="44" fillId="13" borderId="0" xfId="0" applyFont="1" applyFill="1" applyAlignment="1" applyProtection="1">
      <alignment vertical="center" wrapText="1"/>
      <protection locked="0"/>
    </xf>
    <xf numFmtId="0" fontId="0" fillId="13" borderId="0" xfId="0" applyFill="1" applyAlignment="1" applyProtection="1">
      <alignment vertical="center" wrapText="1"/>
      <protection locked="0"/>
    </xf>
    <xf numFmtId="0" fontId="0" fillId="13" borderId="47" xfId="0" applyFill="1" applyBorder="1" applyAlignment="1" applyProtection="1">
      <alignment vertical="center"/>
      <protection locked="0" hidden="1"/>
    </xf>
    <xf numFmtId="0" fontId="0" fillId="13" borderId="47" xfId="0" applyFill="1" applyBorder="1" applyAlignment="1" applyProtection="1">
      <alignment vertical="center" wrapText="1"/>
      <protection locked="0" hidden="1"/>
    </xf>
    <xf numFmtId="0" fontId="0" fillId="13" borderId="47" xfId="0" applyFill="1" applyBorder="1" applyAlignment="1" applyProtection="1">
      <alignment vertical="center" wrapText="1"/>
      <protection locked="0"/>
    </xf>
    <xf numFmtId="0" fontId="44" fillId="13" borderId="47" xfId="0" applyFont="1" applyFill="1" applyBorder="1" applyAlignment="1">
      <alignment vertical="center" wrapText="1"/>
    </xf>
    <xf numFmtId="0" fontId="0" fillId="13" borderId="47" xfId="0" applyFill="1" applyBorder="1" applyAlignment="1">
      <alignment vertical="center" wrapText="1"/>
    </xf>
    <xf numFmtId="0" fontId="0" fillId="13" borderId="47" xfId="0" applyFill="1" applyBorder="1" applyAlignment="1" applyProtection="1">
      <alignment vertical="center"/>
      <protection hidden="1"/>
    </xf>
    <xf numFmtId="0" fontId="45" fillId="13" borderId="47" xfId="0" applyFont="1" applyFill="1" applyBorder="1" applyAlignment="1">
      <alignment vertical="center" wrapText="1"/>
    </xf>
    <xf numFmtId="0" fontId="0" fillId="0" borderId="0" xfId="0" applyAlignment="1">
      <alignment vertical="center"/>
    </xf>
    <xf numFmtId="0" fontId="48" fillId="0" borderId="0" xfId="0" applyFont="1" applyAlignment="1">
      <alignment vertical="center"/>
    </xf>
    <xf numFmtId="0" fontId="0" fillId="0" borderId="0" xfId="0" applyAlignment="1">
      <alignment horizontal="justify" vertical="center"/>
    </xf>
    <xf numFmtId="0" fontId="49" fillId="0" borderId="0" xfId="0" applyFont="1" applyAlignment="1">
      <alignment vertical="center"/>
    </xf>
    <xf numFmtId="0" fontId="50"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33" fillId="0" borderId="0" xfId="0" applyFont="1" applyAlignment="1">
      <alignment horizontal="left" vertical="top" wrapText="1"/>
    </xf>
    <xf numFmtId="0" fontId="55" fillId="0" borderId="0" xfId="0" applyFont="1" applyAlignment="1">
      <alignment horizontal="left" vertical="top"/>
    </xf>
    <xf numFmtId="0" fontId="56" fillId="25" borderId="0" xfId="0" applyFont="1" applyFill="1" applyAlignment="1">
      <alignment vertical="center"/>
    </xf>
    <xf numFmtId="0" fontId="57" fillId="0" borderId="0" xfId="0" applyFont="1"/>
    <xf numFmtId="0" fontId="58" fillId="0" borderId="0" xfId="0" applyFont="1"/>
    <xf numFmtId="0" fontId="44" fillId="26" borderId="0" xfId="0" applyFont="1" applyFill="1" applyAlignment="1">
      <alignment vertical="center"/>
    </xf>
    <xf numFmtId="0" fontId="0" fillId="0" borderId="0" xfId="0" applyAlignment="1">
      <alignment vertical="center" wrapText="1"/>
    </xf>
    <xf numFmtId="0" fontId="39" fillId="17" borderId="0" xfId="0" applyFont="1" applyFill="1" applyAlignment="1">
      <alignment vertical="top"/>
    </xf>
    <xf numFmtId="0" fontId="65" fillId="0" borderId="0" xfId="0" applyFont="1"/>
    <xf numFmtId="0" fontId="62" fillId="0" borderId="48" xfId="0" applyFont="1" applyBorder="1" applyAlignment="1">
      <alignment wrapText="1"/>
    </xf>
    <xf numFmtId="0" fontId="63" fillId="0" borderId="48" xfId="0" applyFont="1" applyBorder="1" applyAlignment="1">
      <alignment wrapText="1"/>
    </xf>
    <xf numFmtId="0" fontId="64" fillId="0" borderId="48" xfId="0" applyFont="1" applyBorder="1" applyAlignment="1">
      <alignment wrapText="1"/>
    </xf>
    <xf numFmtId="0" fontId="0" fillId="0" borderId="3" xfId="0" applyBorder="1" applyAlignment="1">
      <alignment vertical="top"/>
    </xf>
    <xf numFmtId="0" fontId="0" fillId="3" borderId="5" xfId="0" applyFill="1" applyBorder="1" applyAlignment="1">
      <alignment vertical="top" wrapText="1"/>
    </xf>
    <xf numFmtId="0" fontId="66" fillId="0" borderId="48" xfId="0" applyFont="1" applyBorder="1" applyAlignment="1">
      <alignment wrapText="1"/>
    </xf>
    <xf numFmtId="0" fontId="0" fillId="0" borderId="1" xfId="0" applyBorder="1" applyAlignment="1" applyProtection="1">
      <alignment horizontal="left" vertical="top" wrapText="1"/>
      <protection locked="0" hidden="1"/>
    </xf>
    <xf numFmtId="0" fontId="62" fillId="0" borderId="0" xfId="0" applyFont="1"/>
    <xf numFmtId="0" fontId="0" fillId="13" borderId="1" xfId="0" applyFill="1" applyBorder="1" applyAlignment="1" applyProtection="1">
      <alignment vertical="top" wrapText="1"/>
      <protection locked="0" hidden="1"/>
    </xf>
    <xf numFmtId="0" fontId="28" fillId="13" borderId="51" xfId="0" applyFont="1" applyFill="1" applyBorder="1" applyAlignment="1">
      <alignment wrapText="1"/>
    </xf>
    <xf numFmtId="0" fontId="0" fillId="13" borderId="1" xfId="0" applyFill="1" applyBorder="1" applyAlignment="1" applyProtection="1">
      <alignment vertical="top" wrapText="1"/>
      <protection hidden="1"/>
    </xf>
    <xf numFmtId="0" fontId="0" fillId="0" borderId="48" xfId="0" applyBorder="1" applyAlignment="1">
      <alignment vertical="top"/>
    </xf>
    <xf numFmtId="0" fontId="0" fillId="0" borderId="48" xfId="0" applyBorder="1" applyAlignment="1" applyProtection="1">
      <alignment vertical="top"/>
      <protection locked="0"/>
    </xf>
    <xf numFmtId="0" fontId="0" fillId="13" borderId="48" xfId="0" applyFill="1" applyBorder="1" applyAlignment="1" applyProtection="1">
      <alignment vertical="top"/>
      <protection locked="0"/>
    </xf>
    <xf numFmtId="0" fontId="0" fillId="0" borderId="48" xfId="0" applyBorder="1" applyAlignment="1" applyProtection="1">
      <alignment vertical="top" wrapText="1"/>
      <protection locked="0"/>
    </xf>
    <xf numFmtId="0" fontId="0" fillId="0" borderId="49" xfId="0" applyBorder="1" applyAlignment="1" applyProtection="1">
      <alignment vertical="top"/>
      <protection locked="0"/>
    </xf>
    <xf numFmtId="0" fontId="61" fillId="0" borderId="48" xfId="0" applyFont="1" applyBorder="1" applyAlignment="1">
      <alignment wrapText="1"/>
    </xf>
    <xf numFmtId="0" fontId="0" fillId="15" borderId="48" xfId="0" applyFill="1" applyBorder="1" applyAlignment="1">
      <alignment vertical="top"/>
    </xf>
    <xf numFmtId="0" fontId="2" fillId="15" borderId="48" xfId="0" applyFont="1" applyFill="1" applyBorder="1" applyAlignment="1" applyProtection="1">
      <alignment vertical="top" wrapText="1"/>
      <protection locked="0" hidden="1"/>
    </xf>
    <xf numFmtId="0" fontId="0" fillId="0" borderId="48" xfId="0" applyBorder="1" applyAlignment="1" applyProtection="1">
      <alignment horizontal="right" vertical="top"/>
      <protection locked="0"/>
    </xf>
    <xf numFmtId="0" fontId="61" fillId="0" borderId="48" xfId="0" applyFont="1" applyBorder="1" applyAlignment="1">
      <alignment vertical="center" wrapText="1"/>
    </xf>
    <xf numFmtId="0" fontId="61" fillId="0" borderId="48" xfId="0" applyFont="1" applyBorder="1" applyAlignment="1">
      <alignment horizontal="left" wrapText="1"/>
    </xf>
    <xf numFmtId="0" fontId="64" fillId="0" borderId="48" xfId="0" applyFont="1" applyBorder="1" applyAlignment="1">
      <alignment vertical="center" wrapText="1"/>
    </xf>
    <xf numFmtId="0" fontId="66" fillId="0" borderId="48" xfId="0" applyFont="1" applyBorder="1" applyAlignment="1">
      <alignment horizontal="left" wrapText="1"/>
    </xf>
    <xf numFmtId="0" fontId="64" fillId="0" borderId="48" xfId="0" applyFont="1" applyBorder="1" applyAlignment="1">
      <alignment horizontal="left" wrapText="1"/>
    </xf>
    <xf numFmtId="0" fontId="0" fillId="3" borderId="5" xfId="0" applyFill="1" applyBorder="1" applyAlignment="1">
      <alignment horizontal="center" vertical="top" wrapText="1"/>
    </xf>
    <xf numFmtId="0" fontId="0" fillId="15" borderId="52" xfId="0" applyFill="1" applyBorder="1" applyAlignment="1">
      <alignment vertical="top"/>
    </xf>
    <xf numFmtId="0" fontId="0" fillId="0" borderId="50" xfId="0" applyBorder="1" applyAlignment="1" applyProtection="1">
      <alignment vertical="top"/>
      <protection locked="0"/>
    </xf>
    <xf numFmtId="0" fontId="0" fillId="0" borderId="53" xfId="0" applyBorder="1" applyAlignment="1" applyProtection="1">
      <alignment vertical="top"/>
      <protection locked="0"/>
    </xf>
    <xf numFmtId="0" fontId="70" fillId="0" borderId="48" xfId="0" applyFont="1" applyBorder="1" applyAlignment="1" applyProtection="1">
      <alignment vertical="top" wrapText="1"/>
      <protection locked="0"/>
    </xf>
    <xf numFmtId="0" fontId="2" fillId="0" borderId="48" xfId="0" applyFont="1" applyBorder="1" applyAlignment="1" applyProtection="1">
      <alignment vertical="top" wrapText="1"/>
      <protection locked="0"/>
    </xf>
    <xf numFmtId="0" fontId="70" fillId="27" borderId="48" xfId="0" applyFont="1" applyFill="1" applyBorder="1" applyAlignment="1">
      <alignment wrapText="1"/>
    </xf>
    <xf numFmtId="0" fontId="0" fillId="27" borderId="1" xfId="0" applyFill="1" applyBorder="1" applyAlignment="1" applyProtection="1">
      <alignment vertical="top" wrapText="1"/>
      <protection locked="0" hidden="1"/>
    </xf>
    <xf numFmtId="0" fontId="61" fillId="27" borderId="0" xfId="0" applyFont="1" applyFill="1" applyAlignment="1">
      <alignment vertical="top" wrapText="1"/>
    </xf>
    <xf numFmtId="0" fontId="61" fillId="27" borderId="0" xfId="0" applyFont="1" applyFill="1" applyAlignment="1">
      <alignment wrapText="1"/>
    </xf>
    <xf numFmtId="0" fontId="28" fillId="27" borderId="51" xfId="0" applyFont="1" applyFill="1" applyBorder="1" applyAlignment="1">
      <alignment vertical="top" wrapText="1"/>
    </xf>
    <xf numFmtId="0" fontId="28" fillId="13" borderId="51" xfId="0" applyFont="1" applyFill="1" applyBorder="1" applyAlignment="1">
      <alignment vertical="top" wrapText="1"/>
    </xf>
    <xf numFmtId="0" fontId="28" fillId="0" borderId="0" xfId="0" applyFont="1" applyAlignment="1">
      <alignment wrapText="1"/>
    </xf>
    <xf numFmtId="0" fontId="28" fillId="28" borderId="0" xfId="0" applyFont="1" applyFill="1" applyAlignment="1">
      <alignment wrapText="1"/>
    </xf>
    <xf numFmtId="0" fontId="44" fillId="13" borderId="48" xfId="0" applyFont="1" applyFill="1" applyBorder="1" applyAlignment="1" applyProtection="1">
      <alignment vertical="top"/>
      <protection locked="0"/>
    </xf>
    <xf numFmtId="0" fontId="28" fillId="0" borderId="48" xfId="0" applyFont="1" applyBorder="1" applyAlignment="1">
      <alignment vertical="top" wrapText="1"/>
    </xf>
    <xf numFmtId="0" fontId="28" fillId="0" borderId="54" xfId="0" applyFont="1" applyBorder="1" applyAlignment="1">
      <alignment wrapText="1"/>
    </xf>
    <xf numFmtId="0" fontId="44" fillId="0" borderId="48" xfId="0" applyFont="1" applyBorder="1" applyAlignment="1" applyProtection="1">
      <alignment horizontal="right" vertical="top"/>
      <protection locked="0"/>
    </xf>
    <xf numFmtId="0" fontId="62" fillId="0" borderId="0" xfId="0" applyFont="1" applyAlignment="1">
      <alignment wrapText="1"/>
    </xf>
    <xf numFmtId="0" fontId="61" fillId="0" borderId="0" xfId="0" applyFont="1" applyAlignment="1">
      <alignment wrapText="1"/>
    </xf>
    <xf numFmtId="0" fontId="71" fillId="0" borderId="48" xfId="0" applyFont="1" applyBorder="1" applyAlignment="1" applyProtection="1">
      <alignment vertical="top" wrapText="1"/>
      <protection locked="0"/>
    </xf>
    <xf numFmtId="0" fontId="64" fillId="0" borderId="0" xfId="0" applyFont="1" applyAlignment="1">
      <alignment horizontal="left" wrapText="1"/>
    </xf>
    <xf numFmtId="0" fontId="73" fillId="0" borderId="0" xfId="0" applyFont="1"/>
    <xf numFmtId="0" fontId="71" fillId="0" borderId="0" xfId="0" applyFont="1" applyAlignment="1">
      <alignment wrapText="1"/>
    </xf>
    <xf numFmtId="0" fontId="74" fillId="0" borderId="0" xfId="0" applyFont="1"/>
    <xf numFmtId="0" fontId="41" fillId="18" borderId="0" xfId="0" applyFont="1" applyFill="1" applyAlignment="1">
      <alignment horizontal="center" vertical="top"/>
    </xf>
    <xf numFmtId="0" fontId="42" fillId="19" borderId="0" xfId="0" applyFont="1" applyFill="1" applyAlignment="1">
      <alignment horizontal="center" vertical="top"/>
    </xf>
    <xf numFmtId="0" fontId="0" fillId="3" borderId="1" xfId="0" applyFill="1" applyBorder="1" applyAlignment="1">
      <alignment horizontal="center" vertical="top" wrapText="1"/>
    </xf>
    <xf numFmtId="0" fontId="0" fillId="3" borderId="5" xfId="0" applyFill="1" applyBorder="1" applyAlignment="1">
      <alignment horizontal="center" vertical="top" wrapText="1"/>
    </xf>
    <xf numFmtId="0" fontId="0" fillId="4"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4" xfId="0" applyFill="1" applyBorder="1" applyAlignment="1">
      <alignment horizontal="center" vertical="top" wrapText="1"/>
    </xf>
    <xf numFmtId="0" fontId="0" fillId="3" borderId="3" xfId="0" applyFill="1" applyBorder="1" applyAlignment="1">
      <alignment horizontal="center" vertical="top" wrapText="1"/>
    </xf>
    <xf numFmtId="0" fontId="10" fillId="9" borderId="0" xfId="0" applyFont="1" applyFill="1" applyAlignment="1" applyProtection="1">
      <alignment horizontal="left" vertical="top"/>
      <protection hidden="1"/>
    </xf>
    <xf numFmtId="0" fontId="9" fillId="4" borderId="18" xfId="0" applyFont="1" applyFill="1" applyBorder="1" applyAlignment="1" applyProtection="1">
      <alignment horizontal="center"/>
      <protection hidden="1"/>
    </xf>
    <xf numFmtId="0" fontId="8" fillId="4" borderId="18" xfId="0" applyFont="1" applyFill="1" applyBorder="1" applyAlignment="1" applyProtection="1">
      <alignment horizontal="center" vertical="center" textRotation="90"/>
      <protection hidden="1"/>
    </xf>
    <xf numFmtId="0" fontId="0" fillId="0" borderId="1" xfId="0" applyBorder="1" applyAlignment="1" applyProtection="1">
      <alignment horizontal="left" vertical="top" wrapText="1"/>
      <protection hidden="1"/>
    </xf>
    <xf numFmtId="0" fontId="0" fillId="15" borderId="5" xfId="0" applyFill="1" applyBorder="1" applyAlignment="1" applyProtection="1">
      <alignment horizontal="left" vertical="top"/>
      <protection hidden="1"/>
    </xf>
    <xf numFmtId="0" fontId="0" fillId="15" borderId="7" xfId="0" applyFill="1" applyBorder="1" applyAlignment="1" applyProtection="1">
      <alignment horizontal="left" vertical="top"/>
      <protection hidden="1"/>
    </xf>
    <xf numFmtId="0" fontId="0" fillId="15" borderId="6" xfId="0" applyFill="1" applyBorder="1" applyAlignment="1" applyProtection="1">
      <alignment horizontal="left" vertical="top"/>
      <protection hidden="1"/>
    </xf>
    <xf numFmtId="0" fontId="0" fillId="0" borderId="5" xfId="0"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6" xfId="0" applyBorder="1" applyAlignment="1" applyProtection="1">
      <alignment horizontal="left" vertical="top"/>
      <protection hidden="1"/>
    </xf>
    <xf numFmtId="0" fontId="2" fillId="13" borderId="2" xfId="0" applyFont="1" applyFill="1" applyBorder="1" applyAlignment="1" applyProtection="1">
      <alignment horizontal="left" vertical="top" wrapText="1"/>
      <protection hidden="1"/>
    </xf>
    <xf numFmtId="0" fontId="2" fillId="13" borderId="4" xfId="0" applyFont="1" applyFill="1" applyBorder="1" applyAlignment="1" applyProtection="1">
      <alignment horizontal="left" vertical="top" wrapText="1"/>
      <protection hidden="1"/>
    </xf>
    <xf numFmtId="0" fontId="2" fillId="13" borderId="3" xfId="0" applyFont="1" applyFill="1" applyBorder="1" applyAlignment="1" applyProtection="1">
      <alignment horizontal="left" vertical="top" wrapText="1"/>
      <protection hidden="1"/>
    </xf>
    <xf numFmtId="0" fontId="0" fillId="3" borderId="19"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21" xfId="0" applyFill="1" applyBorder="1" applyAlignment="1" applyProtection="1">
      <alignment horizontal="center" wrapText="1"/>
      <protection hidden="1"/>
    </xf>
    <xf numFmtId="0" fontId="0" fillId="3" borderId="22"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23" xfId="0" applyFill="1" applyBorder="1" applyAlignment="1" applyProtection="1">
      <alignment horizontal="center" wrapText="1"/>
      <protection hidden="1"/>
    </xf>
    <xf numFmtId="0" fontId="21" fillId="11" borderId="8" xfId="0" applyFont="1" applyFill="1" applyBorder="1" applyAlignment="1" applyProtection="1">
      <alignment horizontal="left"/>
      <protection hidden="1"/>
    </xf>
  </cellXfs>
  <cellStyles count="2">
    <cellStyle name="Hiperveza" xfId="1" builtinId="8"/>
    <cellStyle name="Normalan" xfId="0" builtinId="0"/>
  </cellStyles>
  <dxfs count="157">
    <dxf>
      <font>
        <color rgb="FF00B050"/>
      </font>
      <fill>
        <patternFill>
          <bgColor rgb="FF00B050"/>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DDEBF7"/>
        </patternFill>
      </fill>
    </dxf>
    <dxf>
      <fill>
        <patternFill>
          <bgColor rgb="FF9BC2E6"/>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ont>
        <color theme="0" tint="-0.499984740745262"/>
      </font>
      <fill>
        <patternFill>
          <bgColor theme="0" tint="-0.499984740745262"/>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ont>
        <color theme="0" tint="-0.499984740745262"/>
      </font>
      <fill>
        <patternFill>
          <bgColor theme="0" tint="-0.499984740745262"/>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ont>
        <color theme="0" tint="-0.499984740745262"/>
      </font>
      <fill>
        <patternFill>
          <bgColor theme="0" tint="-0.499984740745262"/>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DDEBF7"/>
        </patternFill>
      </fill>
    </dxf>
    <dxf>
      <fill>
        <patternFill>
          <bgColor rgb="FF9BC2E6"/>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FCE4D6"/>
        </patternFill>
      </fill>
    </dxf>
    <dxf>
      <fill>
        <patternFill>
          <bgColor rgb="FFF4B084"/>
        </patternFill>
      </fill>
    </dxf>
    <dxf>
      <font>
        <color theme="0"/>
      </font>
      <fill>
        <patternFill>
          <bgColor rgb="FF833C0C"/>
        </patternFill>
      </fill>
    </dxf>
    <dxf>
      <font>
        <color rgb="FF9C0006"/>
      </font>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rgb="FF9C0006"/>
      </font>
      <fill>
        <patternFill>
          <bgColor rgb="FFFFC7CE"/>
        </patternFill>
      </fill>
    </dxf>
    <dxf>
      <font>
        <color rgb="FF92D050"/>
      </font>
      <fill>
        <patternFill>
          <bgColor rgb="FF92D050"/>
        </patternFill>
      </fill>
    </dxf>
    <dxf>
      <font>
        <color rgb="FFEBE600"/>
      </font>
      <fill>
        <patternFill>
          <bgColor rgb="FFEBE600"/>
        </patternFill>
      </fill>
    </dxf>
    <dxf>
      <font>
        <color rgb="FFFFC000"/>
      </font>
      <fill>
        <patternFill>
          <bgColor rgb="FFFFC000"/>
        </patternFill>
      </fill>
    </dxf>
    <dxf>
      <font>
        <color rgb="FFFF0000"/>
      </font>
      <fill>
        <patternFill>
          <bgColor rgb="FFFF0000"/>
        </patternFill>
      </fill>
    </dxf>
    <dxf>
      <fill>
        <patternFill>
          <bgColor rgb="FFDDEBF7"/>
        </patternFill>
      </fill>
    </dxf>
    <dxf>
      <fill>
        <patternFill>
          <bgColor rgb="FFBDD7EE"/>
        </patternFill>
      </fill>
    </dxf>
    <dxf>
      <fill>
        <patternFill>
          <bgColor rgb="FF9BC2E6"/>
        </patternFill>
      </fill>
    </dxf>
    <dxf>
      <font>
        <color theme="0"/>
      </font>
      <fill>
        <patternFill>
          <bgColor rgb="FF2F75B5"/>
        </patternFill>
      </fill>
    </dxf>
    <dxf>
      <font>
        <color theme="0"/>
      </font>
      <fill>
        <patternFill>
          <bgColor rgb="FF1F4E78"/>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ill>
        <patternFill>
          <bgColor rgb="FF00B050"/>
        </patternFill>
      </fill>
    </dxf>
    <dxf>
      <fill>
        <patternFill>
          <bgColor rgb="FF92D050"/>
        </patternFill>
      </fill>
    </dxf>
    <dxf>
      <fill>
        <patternFill>
          <bgColor rgb="FFEBE600"/>
        </patternFill>
      </fill>
    </dxf>
    <dxf>
      <fill>
        <patternFill>
          <bgColor rgb="FFFFC000"/>
        </patternFill>
      </fill>
    </dxf>
    <dxf>
      <font>
        <color theme="0"/>
      </font>
      <fill>
        <patternFill>
          <bgColor rgb="FFFF0000"/>
        </patternFill>
      </fill>
    </dxf>
    <dxf>
      <font>
        <color theme="0" tint="-0.499984740745262"/>
      </font>
      <fill>
        <patternFill>
          <bgColor theme="0" tint="-0.499984740745262"/>
        </patternFill>
      </fill>
    </dxf>
  </dxfs>
  <tableStyles count="0" defaultTableStyle="TableStyleMedium2" defaultPivotStyle="PivotStyleLight16"/>
  <colors>
    <mruColors>
      <color rgb="FF2F75B5"/>
      <color rgb="FF008A3E"/>
      <color rgb="FF00B050"/>
      <color rgb="FF92D050"/>
      <color rgb="FF9CB4E0"/>
      <color rgb="FF4472C4"/>
      <color rgb="FFEBE600"/>
      <color rgb="FFFFC000"/>
      <color rgb="FFFF0000"/>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r-Latn-R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43859649122807E-3"/>
          <c:y val="2.4024024024024024E-2"/>
          <c:w val="0.99824561403508771"/>
          <c:h val="0.69731810550708184"/>
        </c:manualLayout>
      </c:layout>
      <c:lineChart>
        <c:grouping val="stacked"/>
        <c:varyColors val="0"/>
        <c:ser>
          <c:idx val="0"/>
          <c:order val="0"/>
          <c:spPr>
            <a:ln w="28575" cap="rnd">
              <a:solidFill>
                <a:schemeClr val="accent1"/>
              </a:solidFill>
              <a:round/>
            </a:ln>
            <a:effectLst/>
          </c:spPr>
          <c:marker>
            <c:symbol val="none"/>
          </c:marker>
          <c:cat>
            <c:strRef>
              <c:f>'Hazard-Specific Report'!$D$20:$O$20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'Hazard-Specific Report'!$D$21:$O$21</c:f>
              <c:numCache>
                <c:formatCode>General</c:formatCode>
                <c:ptCount val="12"/>
                <c:pt idx="0">
                  <c:v>4</c:v>
                </c:pt>
                <c:pt idx="1">
                  <c:v>4</c:v>
                </c:pt>
                <c:pt idx="2">
                  <c:v>3</c:v>
                </c:pt>
                <c:pt idx="3">
                  <c:v>2</c:v>
                </c:pt>
                <c:pt idx="4">
                  <c:v>1</c:v>
                </c:pt>
                <c:pt idx="5">
                  <c:v>1</c:v>
                </c:pt>
                <c:pt idx="6">
                  <c:v>1</c:v>
                </c:pt>
                <c:pt idx="7">
                  <c:v>1</c:v>
                </c:pt>
                <c:pt idx="8">
                  <c:v>2</c:v>
                </c:pt>
                <c:pt idx="9">
                  <c:v>3</c:v>
                </c:pt>
                <c:pt idx="10">
                  <c:v>4</c:v>
                </c:pt>
                <c:pt idx="11">
                  <c:v>4</c:v>
                </c:pt>
              </c:numCache>
            </c:numRef>
          </c:val>
          <c:smooth val="0"/>
          <c:extLst>
            <c:ext xmlns:c16="http://schemas.microsoft.com/office/drawing/2014/chart" uri="{C3380CC4-5D6E-409C-BE32-E72D297353CC}">
              <c16:uniqueId val="{00000000-11BD-43B6-B856-34B4A871A67A}"/>
            </c:ext>
          </c:extLst>
        </c:ser>
        <c:dLbls>
          <c:showLegendKey val="0"/>
          <c:showVal val="0"/>
          <c:showCatName val="0"/>
          <c:showSerName val="0"/>
          <c:showPercent val="0"/>
          <c:showBubbleSize val="0"/>
        </c:dLbls>
        <c:smooth val="0"/>
        <c:axId val="305501248"/>
        <c:axId val="305519968"/>
      </c:lineChart>
      <c:catAx>
        <c:axId val="30550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519968"/>
        <c:crosses val="autoZero"/>
        <c:auto val="1"/>
        <c:lblAlgn val="ctr"/>
        <c:lblOffset val="100"/>
        <c:noMultiLvlLbl val="0"/>
      </c:catAx>
      <c:valAx>
        <c:axId val="305519968"/>
        <c:scaling>
          <c:orientation val="minMax"/>
          <c:max val="5"/>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5501248"/>
        <c:crosses val="autoZero"/>
        <c:crossBetween val="between"/>
        <c:majorUnit val="1"/>
        <c:minorUnit val="1"/>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oneCellAnchor>
    <xdr:from>
      <xdr:col>1</xdr:col>
      <xdr:colOff>56949</xdr:colOff>
      <xdr:row>107</xdr:row>
      <xdr:rowOff>116681</xdr:rowOff>
    </xdr:from>
    <xdr:ext cx="8877501" cy="3946922"/>
    <xdr:pic>
      <xdr:nvPicPr>
        <xdr:cNvPr id="10" name="Picture 9">
          <a:extLst>
            <a:ext uri="{FF2B5EF4-FFF2-40B4-BE49-F238E27FC236}">
              <a16:creationId xmlns:a16="http://schemas.microsoft.com/office/drawing/2014/main" id="{2CE3CFDB-7985-421D-8571-68C6B5A8886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129" b="2273"/>
        <a:stretch/>
      </xdr:blipFill>
      <xdr:spPr>
        <a:xfrm>
          <a:off x="761799" y="66753581"/>
          <a:ext cx="8877501" cy="3946922"/>
        </a:xfrm>
        <a:prstGeom prst="rect">
          <a:avLst/>
        </a:prstGeom>
      </xdr:spPr>
    </xdr:pic>
    <xdr:clientData/>
  </xdr:oneCellAnchor>
  <xdr:twoCellAnchor editAs="oneCell">
    <xdr:from>
      <xdr:col>1</xdr:col>
      <xdr:colOff>47625</xdr:colOff>
      <xdr:row>47</xdr:row>
      <xdr:rowOff>95250</xdr:rowOff>
    </xdr:from>
    <xdr:to>
      <xdr:col>1</xdr:col>
      <xdr:colOff>4743450</xdr:colOff>
      <xdr:row>48</xdr:row>
      <xdr:rowOff>628650</xdr:rowOff>
    </xdr:to>
    <xdr:pic>
      <xdr:nvPicPr>
        <xdr:cNvPr id="18" name="Picture 17">
          <a:extLst>
            <a:ext uri="{FF2B5EF4-FFF2-40B4-BE49-F238E27FC236}">
              <a16:creationId xmlns:a16="http://schemas.microsoft.com/office/drawing/2014/main" id="{B01754C7-C138-0931-EFB0-296530F06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22136100"/>
          <a:ext cx="46958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1</xdr:col>
      <xdr:colOff>11715750</xdr:colOff>
      <xdr:row>51</xdr:row>
      <xdr:rowOff>10555</xdr:rowOff>
    </xdr:to>
    <xdr:pic>
      <xdr:nvPicPr>
        <xdr:cNvPr id="19" name="Picture 18">
          <a:extLst>
            <a:ext uri="{FF2B5EF4-FFF2-40B4-BE49-F238E27FC236}">
              <a16:creationId xmlns:a16="http://schemas.microsoft.com/office/drawing/2014/main" id="{F61A2772-493E-B95E-951D-C15D4A82D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23069550"/>
          <a:ext cx="11715750" cy="791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47626</xdr:colOff>
      <xdr:row>64</xdr:row>
      <xdr:rowOff>38101</xdr:rowOff>
    </xdr:from>
    <xdr:to>
      <xdr:col>1</xdr:col>
      <xdr:colOff>4867275</xdr:colOff>
      <xdr:row>65</xdr:row>
      <xdr:rowOff>72687</xdr:rowOff>
    </xdr:to>
    <xdr:pic>
      <xdr:nvPicPr>
        <xdr:cNvPr id="2" name="Picture 1">
          <a:extLst>
            <a:ext uri="{FF2B5EF4-FFF2-40B4-BE49-F238E27FC236}">
              <a16:creationId xmlns:a16="http://schemas.microsoft.com/office/drawing/2014/main" id="{59B7F6FC-FF2A-8F95-4B7C-5342718CA946}"/>
            </a:ext>
          </a:extLst>
        </xdr:cNvPr>
        <xdr:cNvPicPr>
          <a:picLocks noChangeAspect="1"/>
        </xdr:cNvPicPr>
      </xdr:nvPicPr>
      <xdr:blipFill>
        <a:blip xmlns:r="http://schemas.openxmlformats.org/officeDocument/2006/relationships" r:embed="rId4"/>
        <a:stretch>
          <a:fillRect/>
        </a:stretch>
      </xdr:blipFill>
      <xdr:spPr>
        <a:xfrm>
          <a:off x="742951" y="29156026"/>
          <a:ext cx="4819649" cy="3234986"/>
        </a:xfrm>
        <a:prstGeom prst="rect">
          <a:avLst/>
        </a:prstGeom>
      </xdr:spPr>
    </xdr:pic>
    <xdr:clientData/>
  </xdr:twoCellAnchor>
  <xdr:twoCellAnchor editAs="oneCell">
    <xdr:from>
      <xdr:col>1</xdr:col>
      <xdr:colOff>0</xdr:colOff>
      <xdr:row>67</xdr:row>
      <xdr:rowOff>1</xdr:rowOff>
    </xdr:from>
    <xdr:to>
      <xdr:col>1</xdr:col>
      <xdr:colOff>4657725</xdr:colOff>
      <xdr:row>67</xdr:row>
      <xdr:rowOff>3100851</xdr:rowOff>
    </xdr:to>
    <xdr:pic>
      <xdr:nvPicPr>
        <xdr:cNvPr id="13" name="Picture 12">
          <a:extLst>
            <a:ext uri="{FF2B5EF4-FFF2-40B4-BE49-F238E27FC236}">
              <a16:creationId xmlns:a16="http://schemas.microsoft.com/office/drawing/2014/main" id="{55E15EEE-C4DC-75C4-F979-D2D7ADA88D6E}"/>
            </a:ext>
          </a:extLst>
        </xdr:cNvPr>
        <xdr:cNvPicPr>
          <a:picLocks noChangeAspect="1"/>
        </xdr:cNvPicPr>
      </xdr:nvPicPr>
      <xdr:blipFill>
        <a:blip xmlns:r="http://schemas.openxmlformats.org/officeDocument/2006/relationships" r:embed="rId5"/>
        <a:stretch>
          <a:fillRect/>
        </a:stretch>
      </xdr:blipFill>
      <xdr:spPr>
        <a:xfrm>
          <a:off x="695325" y="32699326"/>
          <a:ext cx="4657725" cy="3100850"/>
        </a:xfrm>
        <a:prstGeom prst="rect">
          <a:avLst/>
        </a:prstGeom>
      </xdr:spPr>
    </xdr:pic>
    <xdr:clientData/>
  </xdr:twoCellAnchor>
  <xdr:twoCellAnchor editAs="oneCell">
    <xdr:from>
      <xdr:col>1</xdr:col>
      <xdr:colOff>0</xdr:colOff>
      <xdr:row>110</xdr:row>
      <xdr:rowOff>0</xdr:rowOff>
    </xdr:from>
    <xdr:to>
      <xdr:col>1</xdr:col>
      <xdr:colOff>7372350</xdr:colOff>
      <xdr:row>110</xdr:row>
      <xdr:rowOff>5048250</xdr:rowOff>
    </xdr:to>
    <xdr:pic>
      <xdr:nvPicPr>
        <xdr:cNvPr id="15" name="Picture 14">
          <a:extLst>
            <a:ext uri="{FF2B5EF4-FFF2-40B4-BE49-F238E27FC236}">
              <a16:creationId xmlns:a16="http://schemas.microsoft.com/office/drawing/2014/main" id="{4F83C252-6143-3AB3-DF3E-207FB9656997}"/>
            </a:ext>
          </a:extLst>
        </xdr:cNvPr>
        <xdr:cNvPicPr>
          <a:picLocks noChangeAspect="1"/>
        </xdr:cNvPicPr>
      </xdr:nvPicPr>
      <xdr:blipFill>
        <a:blip xmlns:r="http://schemas.openxmlformats.org/officeDocument/2006/relationships" r:embed="rId6"/>
        <a:stretch>
          <a:fillRect/>
        </a:stretch>
      </xdr:blipFill>
      <xdr:spPr>
        <a:xfrm>
          <a:off x="695325" y="69684900"/>
          <a:ext cx="7372350" cy="5048250"/>
        </a:xfrm>
        <a:prstGeom prst="rect">
          <a:avLst/>
        </a:prstGeom>
      </xdr:spPr>
    </xdr:pic>
    <xdr:clientData/>
  </xdr:twoCellAnchor>
  <xdr:twoCellAnchor editAs="oneCell">
    <xdr:from>
      <xdr:col>0</xdr:col>
      <xdr:colOff>695324</xdr:colOff>
      <xdr:row>20</xdr:row>
      <xdr:rowOff>190499</xdr:rowOff>
    </xdr:from>
    <xdr:to>
      <xdr:col>1</xdr:col>
      <xdr:colOff>8543924</xdr:colOff>
      <xdr:row>21</xdr:row>
      <xdr:rowOff>5076824</xdr:rowOff>
    </xdr:to>
    <xdr:pic>
      <xdr:nvPicPr>
        <xdr:cNvPr id="17" name="Picture 16">
          <a:extLst>
            <a:ext uri="{FF2B5EF4-FFF2-40B4-BE49-F238E27FC236}">
              <a16:creationId xmlns:a16="http://schemas.microsoft.com/office/drawing/2014/main" id="{6AFCF45C-0FC3-6118-BD76-95F595B5F372}"/>
            </a:ext>
          </a:extLst>
        </xdr:cNvPr>
        <xdr:cNvPicPr>
          <a:picLocks noChangeAspect="1"/>
        </xdr:cNvPicPr>
      </xdr:nvPicPr>
      <xdr:blipFill>
        <a:blip xmlns:r="http://schemas.openxmlformats.org/officeDocument/2006/relationships" r:embed="rId7"/>
        <a:stretch>
          <a:fillRect/>
        </a:stretch>
      </xdr:blipFill>
      <xdr:spPr>
        <a:xfrm>
          <a:off x="695324" y="5829299"/>
          <a:ext cx="8543925" cy="5076825"/>
        </a:xfrm>
        <a:prstGeom prst="rect">
          <a:avLst/>
        </a:prstGeom>
      </xdr:spPr>
    </xdr:pic>
    <xdr:clientData/>
  </xdr:twoCellAnchor>
  <xdr:twoCellAnchor editAs="oneCell">
    <xdr:from>
      <xdr:col>1</xdr:col>
      <xdr:colOff>0</xdr:colOff>
      <xdr:row>54</xdr:row>
      <xdr:rowOff>161924</xdr:rowOff>
    </xdr:from>
    <xdr:to>
      <xdr:col>1</xdr:col>
      <xdr:colOff>5857875</xdr:colOff>
      <xdr:row>56</xdr:row>
      <xdr:rowOff>85724</xdr:rowOff>
    </xdr:to>
    <xdr:pic>
      <xdr:nvPicPr>
        <xdr:cNvPr id="26" name="Picture 25">
          <a:extLst>
            <a:ext uri="{FF2B5EF4-FFF2-40B4-BE49-F238E27FC236}">
              <a16:creationId xmlns:a16="http://schemas.microsoft.com/office/drawing/2014/main" id="{E830CF53-B997-1421-F9AE-4D650B6836C9}"/>
            </a:ext>
          </a:extLst>
        </xdr:cNvPr>
        <xdr:cNvPicPr>
          <a:picLocks noChangeAspect="1"/>
        </xdr:cNvPicPr>
      </xdr:nvPicPr>
      <xdr:blipFill>
        <a:blip xmlns:r="http://schemas.openxmlformats.org/officeDocument/2006/relationships" r:embed="rId8"/>
        <a:stretch>
          <a:fillRect/>
        </a:stretch>
      </xdr:blipFill>
      <xdr:spPr>
        <a:xfrm>
          <a:off x="695325" y="23764874"/>
          <a:ext cx="5857875" cy="2466975"/>
        </a:xfrm>
        <a:prstGeom prst="rect">
          <a:avLst/>
        </a:prstGeom>
      </xdr:spPr>
    </xdr:pic>
    <xdr:clientData/>
  </xdr:twoCellAnchor>
  <xdr:twoCellAnchor editAs="oneCell">
    <xdr:from>
      <xdr:col>1</xdr:col>
      <xdr:colOff>0</xdr:colOff>
      <xdr:row>71</xdr:row>
      <xdr:rowOff>0</xdr:rowOff>
    </xdr:from>
    <xdr:to>
      <xdr:col>1</xdr:col>
      <xdr:colOff>2581275</xdr:colOff>
      <xdr:row>73</xdr:row>
      <xdr:rowOff>104582</xdr:rowOff>
    </xdr:to>
    <xdr:pic>
      <xdr:nvPicPr>
        <xdr:cNvPr id="27" name="Picture 26">
          <a:extLst>
            <a:ext uri="{FF2B5EF4-FFF2-40B4-BE49-F238E27FC236}">
              <a16:creationId xmlns:a16="http://schemas.microsoft.com/office/drawing/2014/main" id="{DDC9A176-E13C-3A59-422C-E4792B3AA890}"/>
            </a:ext>
          </a:extLst>
        </xdr:cNvPr>
        <xdr:cNvPicPr>
          <a:picLocks noChangeAspect="1"/>
        </xdr:cNvPicPr>
      </xdr:nvPicPr>
      <xdr:blipFill>
        <a:blip xmlns:r="http://schemas.openxmlformats.org/officeDocument/2006/relationships" r:embed="rId9"/>
        <a:stretch>
          <a:fillRect/>
        </a:stretch>
      </xdr:blipFill>
      <xdr:spPr>
        <a:xfrm>
          <a:off x="695325" y="36661725"/>
          <a:ext cx="2581275" cy="1542857"/>
        </a:xfrm>
        <a:prstGeom prst="rect">
          <a:avLst/>
        </a:prstGeom>
      </xdr:spPr>
    </xdr:pic>
    <xdr:clientData/>
  </xdr:twoCellAnchor>
  <xdr:twoCellAnchor editAs="oneCell">
    <xdr:from>
      <xdr:col>1</xdr:col>
      <xdr:colOff>0</xdr:colOff>
      <xdr:row>77</xdr:row>
      <xdr:rowOff>0</xdr:rowOff>
    </xdr:from>
    <xdr:to>
      <xdr:col>1</xdr:col>
      <xdr:colOff>2133333</xdr:colOff>
      <xdr:row>78</xdr:row>
      <xdr:rowOff>304611</xdr:rowOff>
    </xdr:to>
    <xdr:pic>
      <xdr:nvPicPr>
        <xdr:cNvPr id="28" name="Picture 27">
          <a:extLst>
            <a:ext uri="{FF2B5EF4-FFF2-40B4-BE49-F238E27FC236}">
              <a16:creationId xmlns:a16="http://schemas.microsoft.com/office/drawing/2014/main" id="{25217D70-978E-EA6E-0D08-E99697811017}"/>
            </a:ext>
          </a:extLst>
        </xdr:cNvPr>
        <xdr:cNvPicPr>
          <a:picLocks noChangeAspect="1"/>
        </xdr:cNvPicPr>
      </xdr:nvPicPr>
      <xdr:blipFill>
        <a:blip xmlns:r="http://schemas.openxmlformats.org/officeDocument/2006/relationships" r:embed="rId10"/>
        <a:stretch>
          <a:fillRect/>
        </a:stretch>
      </xdr:blipFill>
      <xdr:spPr>
        <a:xfrm>
          <a:off x="695325" y="40528875"/>
          <a:ext cx="2133333" cy="1514286"/>
        </a:xfrm>
        <a:prstGeom prst="rect">
          <a:avLst/>
        </a:prstGeom>
      </xdr:spPr>
    </xdr:pic>
    <xdr:clientData/>
  </xdr:twoCellAnchor>
  <xdr:twoCellAnchor editAs="oneCell">
    <xdr:from>
      <xdr:col>1</xdr:col>
      <xdr:colOff>0</xdr:colOff>
      <xdr:row>83</xdr:row>
      <xdr:rowOff>0</xdr:rowOff>
    </xdr:from>
    <xdr:to>
      <xdr:col>1</xdr:col>
      <xdr:colOff>7048500</xdr:colOff>
      <xdr:row>83</xdr:row>
      <xdr:rowOff>2476500</xdr:rowOff>
    </xdr:to>
    <xdr:pic>
      <xdr:nvPicPr>
        <xdr:cNvPr id="30" name="Picture 29">
          <a:extLst>
            <a:ext uri="{FF2B5EF4-FFF2-40B4-BE49-F238E27FC236}">
              <a16:creationId xmlns:a16="http://schemas.microsoft.com/office/drawing/2014/main" id="{6704945C-A0CE-9A3A-E936-4931B5D3F282}"/>
            </a:ext>
          </a:extLst>
        </xdr:cNvPr>
        <xdr:cNvPicPr>
          <a:picLocks noChangeAspect="1"/>
        </xdr:cNvPicPr>
      </xdr:nvPicPr>
      <xdr:blipFill>
        <a:blip xmlns:r="http://schemas.openxmlformats.org/officeDocument/2006/relationships" r:embed="rId11"/>
        <a:stretch>
          <a:fillRect/>
        </a:stretch>
      </xdr:blipFill>
      <xdr:spPr>
        <a:xfrm>
          <a:off x="695325" y="45824775"/>
          <a:ext cx="7048500" cy="2476500"/>
        </a:xfrm>
        <a:prstGeom prst="rect">
          <a:avLst/>
        </a:prstGeom>
      </xdr:spPr>
    </xdr:pic>
    <xdr:clientData/>
  </xdr:twoCellAnchor>
  <xdr:twoCellAnchor editAs="oneCell">
    <xdr:from>
      <xdr:col>1</xdr:col>
      <xdr:colOff>0</xdr:colOff>
      <xdr:row>98</xdr:row>
      <xdr:rowOff>0</xdr:rowOff>
    </xdr:from>
    <xdr:to>
      <xdr:col>1</xdr:col>
      <xdr:colOff>4076700</xdr:colOff>
      <xdr:row>98</xdr:row>
      <xdr:rowOff>1314450</xdr:rowOff>
    </xdr:to>
    <xdr:pic>
      <xdr:nvPicPr>
        <xdr:cNvPr id="31" name="Picture 30">
          <a:extLst>
            <a:ext uri="{FF2B5EF4-FFF2-40B4-BE49-F238E27FC236}">
              <a16:creationId xmlns:a16="http://schemas.microsoft.com/office/drawing/2014/main" id="{91C14952-EB83-9847-289B-66CEFEC721F5}"/>
            </a:ext>
          </a:extLst>
        </xdr:cNvPr>
        <xdr:cNvPicPr>
          <a:picLocks noChangeAspect="1"/>
        </xdr:cNvPicPr>
      </xdr:nvPicPr>
      <xdr:blipFill>
        <a:blip xmlns:r="http://schemas.openxmlformats.org/officeDocument/2006/relationships" r:embed="rId12"/>
        <a:stretch>
          <a:fillRect/>
        </a:stretch>
      </xdr:blipFill>
      <xdr:spPr>
        <a:xfrm>
          <a:off x="695325" y="54673500"/>
          <a:ext cx="4076700" cy="1314450"/>
        </a:xfrm>
        <a:prstGeom prst="rect">
          <a:avLst/>
        </a:prstGeom>
      </xdr:spPr>
    </xdr:pic>
    <xdr:clientData/>
  </xdr:twoCellAnchor>
  <xdr:twoCellAnchor editAs="oneCell">
    <xdr:from>
      <xdr:col>0</xdr:col>
      <xdr:colOff>695324</xdr:colOff>
      <xdr:row>102</xdr:row>
      <xdr:rowOff>200024</xdr:rowOff>
    </xdr:from>
    <xdr:to>
      <xdr:col>1</xdr:col>
      <xdr:colOff>7210424</xdr:colOff>
      <xdr:row>104</xdr:row>
      <xdr:rowOff>171449</xdr:rowOff>
    </xdr:to>
    <xdr:pic>
      <xdr:nvPicPr>
        <xdr:cNvPr id="34" name="Picture 33">
          <a:extLst>
            <a:ext uri="{FF2B5EF4-FFF2-40B4-BE49-F238E27FC236}">
              <a16:creationId xmlns:a16="http://schemas.microsoft.com/office/drawing/2014/main" id="{2F7453C8-EA9F-889F-AE3D-3C727040DC1C}"/>
            </a:ext>
          </a:extLst>
        </xdr:cNvPr>
        <xdr:cNvPicPr>
          <a:picLocks noChangeAspect="1"/>
        </xdr:cNvPicPr>
      </xdr:nvPicPr>
      <xdr:blipFill>
        <a:blip xmlns:r="http://schemas.openxmlformats.org/officeDocument/2006/relationships" r:embed="rId13"/>
        <a:stretch>
          <a:fillRect/>
        </a:stretch>
      </xdr:blipFill>
      <xdr:spPr>
        <a:xfrm>
          <a:off x="695324" y="60712349"/>
          <a:ext cx="7210425" cy="3571875"/>
        </a:xfrm>
        <a:prstGeom prst="rect">
          <a:avLst/>
        </a:prstGeom>
      </xdr:spPr>
    </xdr:pic>
    <xdr:clientData/>
  </xdr:twoCellAnchor>
  <xdr:twoCellAnchor editAs="oneCell">
    <xdr:from>
      <xdr:col>1</xdr:col>
      <xdr:colOff>0</xdr:colOff>
      <xdr:row>100</xdr:row>
      <xdr:rowOff>1</xdr:rowOff>
    </xdr:from>
    <xdr:to>
      <xdr:col>1</xdr:col>
      <xdr:colOff>6942857</xdr:colOff>
      <xdr:row>101</xdr:row>
      <xdr:rowOff>161926</xdr:rowOff>
    </xdr:to>
    <xdr:pic>
      <xdr:nvPicPr>
        <xdr:cNvPr id="36" name="Picture 35">
          <a:extLst>
            <a:ext uri="{FF2B5EF4-FFF2-40B4-BE49-F238E27FC236}">
              <a16:creationId xmlns:a16="http://schemas.microsoft.com/office/drawing/2014/main" id="{95F2DDDE-00BF-A23F-A19E-4B5ADDF8E7A9}"/>
            </a:ext>
          </a:extLst>
        </xdr:cNvPr>
        <xdr:cNvPicPr>
          <a:picLocks noChangeAspect="1"/>
        </xdr:cNvPicPr>
      </xdr:nvPicPr>
      <xdr:blipFill>
        <a:blip xmlns:r="http://schemas.openxmlformats.org/officeDocument/2006/relationships" r:embed="rId14"/>
        <a:stretch>
          <a:fillRect/>
        </a:stretch>
      </xdr:blipFill>
      <xdr:spPr>
        <a:xfrm>
          <a:off x="695325" y="56835676"/>
          <a:ext cx="6942857" cy="3638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14</xdr:row>
      <xdr:rowOff>171448</xdr:rowOff>
    </xdr:from>
    <xdr:to>
      <xdr:col>15</xdr:col>
      <xdr:colOff>4426</xdr:colOff>
      <xdr:row>18</xdr:row>
      <xdr:rowOff>561448</xdr:rowOff>
    </xdr:to>
    <xdr:graphicFrame macro="">
      <xdr:nvGraphicFramePr>
        <xdr:cNvPr id="4" name="Chart 3">
          <a:extLst>
            <a:ext uri="{FF2B5EF4-FFF2-40B4-BE49-F238E27FC236}">
              <a16:creationId xmlns:a16="http://schemas.microsoft.com/office/drawing/2014/main" id="{CA6C83EA-9F19-E716-1821-7109EE461D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975886</xdr:colOff>
      <xdr:row>11</xdr:row>
      <xdr:rowOff>128161</xdr:rowOff>
    </xdr:from>
    <xdr:to>
      <xdr:col>1</xdr:col>
      <xdr:colOff>1462513</xdr:colOff>
      <xdr:row>11</xdr:row>
      <xdr:rowOff>614789</xdr:rowOff>
    </xdr:to>
    <xdr:grpSp>
      <xdr:nvGrpSpPr>
        <xdr:cNvPr id="13" name="Group 12">
          <a:extLst>
            <a:ext uri="{FF2B5EF4-FFF2-40B4-BE49-F238E27FC236}">
              <a16:creationId xmlns:a16="http://schemas.microsoft.com/office/drawing/2014/main" id="{D9C746F3-924D-F4A2-C7DA-73965BD4B136}"/>
            </a:ext>
          </a:extLst>
        </xdr:cNvPr>
        <xdr:cNvGrpSpPr/>
      </xdr:nvGrpSpPr>
      <xdr:grpSpPr>
        <a:xfrm>
          <a:off x="1385461" y="1947436"/>
          <a:ext cx="486627" cy="486628"/>
          <a:chOff x="604411" y="6319411"/>
          <a:chExt cx="486627" cy="486628"/>
        </a:xfrm>
      </xdr:grpSpPr>
      <xdr:sp macro="" textlink="">
        <xdr:nvSpPr>
          <xdr:cNvPr id="9" name="Freeform: Shape 8">
            <a:extLst>
              <a:ext uri="{FF2B5EF4-FFF2-40B4-BE49-F238E27FC236}">
                <a16:creationId xmlns:a16="http://schemas.microsoft.com/office/drawing/2014/main" id="{5298D42A-68D0-6BAD-1006-45ACFABBBC20}"/>
              </a:ext>
            </a:extLst>
          </xdr:cNvPr>
          <xdr:cNvSpPr/>
        </xdr:nvSpPr>
        <xdr:spPr>
          <a:xfrm>
            <a:off x="733225" y="6577038"/>
            <a:ext cx="100187" cy="229001"/>
          </a:xfrm>
          <a:custGeom>
            <a:avLst/>
            <a:gdLst>
              <a:gd name="connsiteX0" fmla="*/ 0 w 100187"/>
              <a:gd name="connsiteY0" fmla="*/ 0 h 229001"/>
              <a:gd name="connsiteX1" fmla="*/ 100188 w 100187"/>
              <a:gd name="connsiteY1" fmla="*/ 0 h 229001"/>
              <a:gd name="connsiteX2" fmla="*/ 100188 w 100187"/>
              <a:gd name="connsiteY2" fmla="*/ 229001 h 229001"/>
              <a:gd name="connsiteX3" fmla="*/ 0 w 100187"/>
              <a:gd name="connsiteY3" fmla="*/ 229001 h 229001"/>
            </a:gdLst>
            <a:ahLst/>
            <a:cxnLst>
              <a:cxn ang="0">
                <a:pos x="connsiteX0" y="connsiteY0"/>
              </a:cxn>
              <a:cxn ang="0">
                <a:pos x="connsiteX1" y="connsiteY1"/>
              </a:cxn>
              <a:cxn ang="0">
                <a:pos x="connsiteX2" y="connsiteY2"/>
              </a:cxn>
              <a:cxn ang="0">
                <a:pos x="connsiteX3" y="connsiteY3"/>
              </a:cxn>
            </a:cxnLst>
            <a:rect l="l" t="t" r="r" b="b"/>
            <a:pathLst>
              <a:path w="100187" h="229001">
                <a:moveTo>
                  <a:pt x="0" y="0"/>
                </a:moveTo>
                <a:lnTo>
                  <a:pt x="100188" y="0"/>
                </a:lnTo>
                <a:lnTo>
                  <a:pt x="100188" y="229001"/>
                </a:lnTo>
                <a:lnTo>
                  <a:pt x="0" y="229001"/>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0" name="Freeform: Shape 9">
            <a:extLst>
              <a:ext uri="{FF2B5EF4-FFF2-40B4-BE49-F238E27FC236}">
                <a16:creationId xmlns:a16="http://schemas.microsoft.com/office/drawing/2014/main" id="{17807180-0ADE-36A7-546D-87EDE0908F6D}"/>
              </a:ext>
            </a:extLst>
          </xdr:cNvPr>
          <xdr:cNvSpPr/>
        </xdr:nvSpPr>
        <xdr:spPr>
          <a:xfrm>
            <a:off x="862038" y="6448225"/>
            <a:ext cx="100187" cy="357814"/>
          </a:xfrm>
          <a:custGeom>
            <a:avLst/>
            <a:gdLst>
              <a:gd name="connsiteX0" fmla="*/ 0 w 100187"/>
              <a:gd name="connsiteY0" fmla="*/ 0 h 357814"/>
              <a:gd name="connsiteX1" fmla="*/ 100188 w 100187"/>
              <a:gd name="connsiteY1" fmla="*/ 0 h 357814"/>
              <a:gd name="connsiteX2" fmla="*/ 100188 w 100187"/>
              <a:gd name="connsiteY2" fmla="*/ 357814 h 357814"/>
              <a:gd name="connsiteX3" fmla="*/ 0 w 100187"/>
              <a:gd name="connsiteY3" fmla="*/ 357814 h 357814"/>
            </a:gdLst>
            <a:ahLst/>
            <a:cxnLst>
              <a:cxn ang="0">
                <a:pos x="connsiteX0" y="connsiteY0"/>
              </a:cxn>
              <a:cxn ang="0">
                <a:pos x="connsiteX1" y="connsiteY1"/>
              </a:cxn>
              <a:cxn ang="0">
                <a:pos x="connsiteX2" y="connsiteY2"/>
              </a:cxn>
              <a:cxn ang="0">
                <a:pos x="connsiteX3" y="connsiteY3"/>
              </a:cxn>
            </a:cxnLst>
            <a:rect l="l" t="t" r="r" b="b"/>
            <a:pathLst>
              <a:path w="100187" h="357814">
                <a:moveTo>
                  <a:pt x="0" y="0"/>
                </a:moveTo>
                <a:lnTo>
                  <a:pt x="100188" y="0"/>
                </a:lnTo>
                <a:lnTo>
                  <a:pt x="100188" y="357814"/>
                </a:lnTo>
                <a:lnTo>
                  <a:pt x="0" y="357814"/>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1" name="Freeform: Shape 10">
            <a:extLst>
              <a:ext uri="{FF2B5EF4-FFF2-40B4-BE49-F238E27FC236}">
                <a16:creationId xmlns:a16="http://schemas.microsoft.com/office/drawing/2014/main" id="{AC86C498-8128-2F8B-86B0-3C2F76B209C1}"/>
              </a:ext>
            </a:extLst>
          </xdr:cNvPr>
          <xdr:cNvSpPr/>
        </xdr:nvSpPr>
        <xdr:spPr>
          <a:xfrm>
            <a:off x="990851" y="6319411"/>
            <a:ext cx="100187" cy="486627"/>
          </a:xfrm>
          <a:custGeom>
            <a:avLst/>
            <a:gdLst>
              <a:gd name="connsiteX0" fmla="*/ 0 w 100187"/>
              <a:gd name="connsiteY0" fmla="*/ 0 h 486627"/>
              <a:gd name="connsiteX1" fmla="*/ 100188 w 100187"/>
              <a:gd name="connsiteY1" fmla="*/ 0 h 486627"/>
              <a:gd name="connsiteX2" fmla="*/ 100188 w 100187"/>
              <a:gd name="connsiteY2" fmla="*/ 486627 h 486627"/>
              <a:gd name="connsiteX3" fmla="*/ 0 w 100187"/>
              <a:gd name="connsiteY3" fmla="*/ 486627 h 486627"/>
            </a:gdLst>
            <a:ahLst/>
            <a:cxnLst>
              <a:cxn ang="0">
                <a:pos x="connsiteX0" y="connsiteY0"/>
              </a:cxn>
              <a:cxn ang="0">
                <a:pos x="connsiteX1" y="connsiteY1"/>
              </a:cxn>
              <a:cxn ang="0">
                <a:pos x="connsiteX2" y="connsiteY2"/>
              </a:cxn>
              <a:cxn ang="0">
                <a:pos x="connsiteX3" y="connsiteY3"/>
              </a:cxn>
            </a:cxnLst>
            <a:rect l="l" t="t" r="r" b="b"/>
            <a:pathLst>
              <a:path w="100187" h="486627">
                <a:moveTo>
                  <a:pt x="0" y="0"/>
                </a:moveTo>
                <a:lnTo>
                  <a:pt x="100188" y="0"/>
                </a:lnTo>
                <a:lnTo>
                  <a:pt x="100188" y="486627"/>
                </a:lnTo>
                <a:lnTo>
                  <a:pt x="0" y="486627"/>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2" name="Freeform: Shape 11">
            <a:extLst>
              <a:ext uri="{FF2B5EF4-FFF2-40B4-BE49-F238E27FC236}">
                <a16:creationId xmlns:a16="http://schemas.microsoft.com/office/drawing/2014/main" id="{9B5C804C-FBCB-24FF-3F37-031667A785DC}"/>
              </a:ext>
            </a:extLst>
          </xdr:cNvPr>
          <xdr:cNvSpPr/>
        </xdr:nvSpPr>
        <xdr:spPr>
          <a:xfrm>
            <a:off x="604411" y="6705851"/>
            <a:ext cx="100187" cy="100187"/>
          </a:xfrm>
          <a:custGeom>
            <a:avLst/>
            <a:gdLst>
              <a:gd name="connsiteX0" fmla="*/ 0 w 100187"/>
              <a:gd name="connsiteY0" fmla="*/ 0 h 100187"/>
              <a:gd name="connsiteX1" fmla="*/ 100188 w 100187"/>
              <a:gd name="connsiteY1" fmla="*/ 0 h 100187"/>
              <a:gd name="connsiteX2" fmla="*/ 100188 w 100187"/>
              <a:gd name="connsiteY2" fmla="*/ 100188 h 100187"/>
              <a:gd name="connsiteX3" fmla="*/ 0 w 100187"/>
              <a:gd name="connsiteY3" fmla="*/ 100188 h 100187"/>
            </a:gdLst>
            <a:ahLst/>
            <a:cxnLst>
              <a:cxn ang="0">
                <a:pos x="connsiteX0" y="connsiteY0"/>
              </a:cxn>
              <a:cxn ang="0">
                <a:pos x="connsiteX1" y="connsiteY1"/>
              </a:cxn>
              <a:cxn ang="0">
                <a:pos x="connsiteX2" y="connsiteY2"/>
              </a:cxn>
              <a:cxn ang="0">
                <a:pos x="connsiteX3" y="connsiteY3"/>
              </a:cxn>
            </a:cxnLst>
            <a:rect l="l" t="t" r="r" b="b"/>
            <a:pathLst>
              <a:path w="100187" h="100187">
                <a:moveTo>
                  <a:pt x="0" y="0"/>
                </a:moveTo>
                <a:lnTo>
                  <a:pt x="100188" y="0"/>
                </a:lnTo>
                <a:lnTo>
                  <a:pt x="100188" y="100188"/>
                </a:lnTo>
                <a:lnTo>
                  <a:pt x="0" y="100188"/>
                </a:lnTo>
                <a:close/>
              </a:path>
            </a:pathLst>
          </a:custGeom>
          <a:solidFill>
            <a:schemeClr val="bg1">
              <a:lumMod val="85000"/>
            </a:schemeClr>
          </a:solidFill>
          <a:ln w="7144" cap="flat">
            <a:noFill/>
            <a:prstDash val="solid"/>
            <a:miter/>
          </a:ln>
        </xdr:spPr>
        <xdr:txBody>
          <a:bodyPr rtlCol="0" anchor="ctr"/>
          <a:lstStyle/>
          <a:p>
            <a:endParaRPr lang="en-US"/>
          </a:p>
        </xdr:txBody>
      </xdr:sp>
    </xdr:grpSp>
    <xdr:clientData/>
  </xdr:twoCellAnchor>
  <xdr:twoCellAnchor>
    <xdr:from>
      <xdr:col>2</xdr:col>
      <xdr:colOff>971123</xdr:colOff>
      <xdr:row>11</xdr:row>
      <xdr:rowOff>128161</xdr:rowOff>
    </xdr:from>
    <xdr:to>
      <xdr:col>2</xdr:col>
      <xdr:colOff>1457750</xdr:colOff>
      <xdr:row>11</xdr:row>
      <xdr:rowOff>614789</xdr:rowOff>
    </xdr:to>
    <xdr:grpSp>
      <xdr:nvGrpSpPr>
        <xdr:cNvPr id="19" name="Group 18">
          <a:extLst>
            <a:ext uri="{FF2B5EF4-FFF2-40B4-BE49-F238E27FC236}">
              <a16:creationId xmlns:a16="http://schemas.microsoft.com/office/drawing/2014/main" id="{180C1EE5-F16C-42AE-CCCC-29EE961E2D9F}"/>
            </a:ext>
          </a:extLst>
        </xdr:cNvPr>
        <xdr:cNvGrpSpPr/>
      </xdr:nvGrpSpPr>
      <xdr:grpSpPr>
        <a:xfrm>
          <a:off x="3761948" y="1947436"/>
          <a:ext cx="486627" cy="486628"/>
          <a:chOff x="3414286" y="6319411"/>
          <a:chExt cx="486627" cy="486628"/>
        </a:xfrm>
      </xdr:grpSpPr>
      <xdr:sp macro="" textlink="">
        <xdr:nvSpPr>
          <xdr:cNvPr id="15" name="Freeform: Shape 14">
            <a:extLst>
              <a:ext uri="{FF2B5EF4-FFF2-40B4-BE49-F238E27FC236}">
                <a16:creationId xmlns:a16="http://schemas.microsoft.com/office/drawing/2014/main" id="{B3EED2D1-0FC1-68E1-3B16-E62EBB641637}"/>
              </a:ext>
            </a:extLst>
          </xdr:cNvPr>
          <xdr:cNvSpPr/>
        </xdr:nvSpPr>
        <xdr:spPr>
          <a:xfrm>
            <a:off x="3543100" y="6577038"/>
            <a:ext cx="100187" cy="229001"/>
          </a:xfrm>
          <a:custGeom>
            <a:avLst/>
            <a:gdLst>
              <a:gd name="connsiteX0" fmla="*/ 0 w 100187"/>
              <a:gd name="connsiteY0" fmla="*/ 0 h 229001"/>
              <a:gd name="connsiteX1" fmla="*/ 100188 w 100187"/>
              <a:gd name="connsiteY1" fmla="*/ 0 h 229001"/>
              <a:gd name="connsiteX2" fmla="*/ 100188 w 100187"/>
              <a:gd name="connsiteY2" fmla="*/ 229001 h 229001"/>
              <a:gd name="connsiteX3" fmla="*/ 0 w 100187"/>
              <a:gd name="connsiteY3" fmla="*/ 229001 h 229001"/>
            </a:gdLst>
            <a:ahLst/>
            <a:cxnLst>
              <a:cxn ang="0">
                <a:pos x="connsiteX0" y="connsiteY0"/>
              </a:cxn>
              <a:cxn ang="0">
                <a:pos x="connsiteX1" y="connsiteY1"/>
              </a:cxn>
              <a:cxn ang="0">
                <a:pos x="connsiteX2" y="connsiteY2"/>
              </a:cxn>
              <a:cxn ang="0">
                <a:pos x="connsiteX3" y="connsiteY3"/>
              </a:cxn>
            </a:cxnLst>
            <a:rect l="l" t="t" r="r" b="b"/>
            <a:pathLst>
              <a:path w="100187" h="229001">
                <a:moveTo>
                  <a:pt x="0" y="0"/>
                </a:moveTo>
                <a:lnTo>
                  <a:pt x="100188" y="0"/>
                </a:lnTo>
                <a:lnTo>
                  <a:pt x="100188" y="229001"/>
                </a:lnTo>
                <a:lnTo>
                  <a:pt x="0" y="229001"/>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6" name="Freeform: Shape 15">
            <a:extLst>
              <a:ext uri="{FF2B5EF4-FFF2-40B4-BE49-F238E27FC236}">
                <a16:creationId xmlns:a16="http://schemas.microsoft.com/office/drawing/2014/main" id="{D5679710-A416-92C6-D29C-E7281B67EC31}"/>
              </a:ext>
            </a:extLst>
          </xdr:cNvPr>
          <xdr:cNvSpPr/>
        </xdr:nvSpPr>
        <xdr:spPr>
          <a:xfrm>
            <a:off x="3671913" y="6448225"/>
            <a:ext cx="100187" cy="357814"/>
          </a:xfrm>
          <a:custGeom>
            <a:avLst/>
            <a:gdLst>
              <a:gd name="connsiteX0" fmla="*/ 0 w 100187"/>
              <a:gd name="connsiteY0" fmla="*/ 0 h 357814"/>
              <a:gd name="connsiteX1" fmla="*/ 100188 w 100187"/>
              <a:gd name="connsiteY1" fmla="*/ 0 h 357814"/>
              <a:gd name="connsiteX2" fmla="*/ 100188 w 100187"/>
              <a:gd name="connsiteY2" fmla="*/ 357814 h 357814"/>
              <a:gd name="connsiteX3" fmla="*/ 0 w 100187"/>
              <a:gd name="connsiteY3" fmla="*/ 357814 h 357814"/>
            </a:gdLst>
            <a:ahLst/>
            <a:cxnLst>
              <a:cxn ang="0">
                <a:pos x="connsiteX0" y="connsiteY0"/>
              </a:cxn>
              <a:cxn ang="0">
                <a:pos x="connsiteX1" y="connsiteY1"/>
              </a:cxn>
              <a:cxn ang="0">
                <a:pos x="connsiteX2" y="connsiteY2"/>
              </a:cxn>
              <a:cxn ang="0">
                <a:pos x="connsiteX3" y="connsiteY3"/>
              </a:cxn>
            </a:cxnLst>
            <a:rect l="l" t="t" r="r" b="b"/>
            <a:pathLst>
              <a:path w="100187" h="357814">
                <a:moveTo>
                  <a:pt x="0" y="0"/>
                </a:moveTo>
                <a:lnTo>
                  <a:pt x="100188" y="0"/>
                </a:lnTo>
                <a:lnTo>
                  <a:pt x="100188" y="357814"/>
                </a:lnTo>
                <a:lnTo>
                  <a:pt x="0" y="357814"/>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7" name="Freeform: Shape 16">
            <a:extLst>
              <a:ext uri="{FF2B5EF4-FFF2-40B4-BE49-F238E27FC236}">
                <a16:creationId xmlns:a16="http://schemas.microsoft.com/office/drawing/2014/main" id="{41218D19-78D7-AF21-F2DB-57300966835B}"/>
              </a:ext>
            </a:extLst>
          </xdr:cNvPr>
          <xdr:cNvSpPr/>
        </xdr:nvSpPr>
        <xdr:spPr>
          <a:xfrm>
            <a:off x="3800726" y="6319411"/>
            <a:ext cx="100187" cy="486627"/>
          </a:xfrm>
          <a:custGeom>
            <a:avLst/>
            <a:gdLst>
              <a:gd name="connsiteX0" fmla="*/ 0 w 100187"/>
              <a:gd name="connsiteY0" fmla="*/ 0 h 486627"/>
              <a:gd name="connsiteX1" fmla="*/ 100188 w 100187"/>
              <a:gd name="connsiteY1" fmla="*/ 0 h 486627"/>
              <a:gd name="connsiteX2" fmla="*/ 100188 w 100187"/>
              <a:gd name="connsiteY2" fmla="*/ 486627 h 486627"/>
              <a:gd name="connsiteX3" fmla="*/ 0 w 100187"/>
              <a:gd name="connsiteY3" fmla="*/ 486627 h 486627"/>
            </a:gdLst>
            <a:ahLst/>
            <a:cxnLst>
              <a:cxn ang="0">
                <a:pos x="connsiteX0" y="connsiteY0"/>
              </a:cxn>
              <a:cxn ang="0">
                <a:pos x="connsiteX1" y="connsiteY1"/>
              </a:cxn>
              <a:cxn ang="0">
                <a:pos x="connsiteX2" y="connsiteY2"/>
              </a:cxn>
              <a:cxn ang="0">
                <a:pos x="connsiteX3" y="connsiteY3"/>
              </a:cxn>
            </a:cxnLst>
            <a:rect l="l" t="t" r="r" b="b"/>
            <a:pathLst>
              <a:path w="100187" h="486627">
                <a:moveTo>
                  <a:pt x="0" y="0"/>
                </a:moveTo>
                <a:lnTo>
                  <a:pt x="100188" y="0"/>
                </a:lnTo>
                <a:lnTo>
                  <a:pt x="100188" y="486627"/>
                </a:lnTo>
                <a:lnTo>
                  <a:pt x="0" y="486627"/>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18" name="Freeform: Shape 17">
            <a:extLst>
              <a:ext uri="{FF2B5EF4-FFF2-40B4-BE49-F238E27FC236}">
                <a16:creationId xmlns:a16="http://schemas.microsoft.com/office/drawing/2014/main" id="{07834A3B-082D-C045-4566-41A18651553D}"/>
              </a:ext>
            </a:extLst>
          </xdr:cNvPr>
          <xdr:cNvSpPr/>
        </xdr:nvSpPr>
        <xdr:spPr>
          <a:xfrm>
            <a:off x="3414286" y="6705851"/>
            <a:ext cx="100187" cy="100187"/>
          </a:xfrm>
          <a:custGeom>
            <a:avLst/>
            <a:gdLst>
              <a:gd name="connsiteX0" fmla="*/ 0 w 100187"/>
              <a:gd name="connsiteY0" fmla="*/ 0 h 100187"/>
              <a:gd name="connsiteX1" fmla="*/ 100188 w 100187"/>
              <a:gd name="connsiteY1" fmla="*/ 0 h 100187"/>
              <a:gd name="connsiteX2" fmla="*/ 100188 w 100187"/>
              <a:gd name="connsiteY2" fmla="*/ 100188 h 100187"/>
              <a:gd name="connsiteX3" fmla="*/ 0 w 100187"/>
              <a:gd name="connsiteY3" fmla="*/ 100188 h 100187"/>
            </a:gdLst>
            <a:ahLst/>
            <a:cxnLst>
              <a:cxn ang="0">
                <a:pos x="connsiteX0" y="connsiteY0"/>
              </a:cxn>
              <a:cxn ang="0">
                <a:pos x="connsiteX1" y="connsiteY1"/>
              </a:cxn>
              <a:cxn ang="0">
                <a:pos x="connsiteX2" y="connsiteY2"/>
              </a:cxn>
              <a:cxn ang="0">
                <a:pos x="connsiteX3" y="connsiteY3"/>
              </a:cxn>
            </a:cxnLst>
            <a:rect l="l" t="t" r="r" b="b"/>
            <a:pathLst>
              <a:path w="100187" h="100187">
                <a:moveTo>
                  <a:pt x="0" y="0"/>
                </a:moveTo>
                <a:lnTo>
                  <a:pt x="100188" y="0"/>
                </a:lnTo>
                <a:lnTo>
                  <a:pt x="100188" y="100188"/>
                </a:lnTo>
                <a:lnTo>
                  <a:pt x="0" y="100188"/>
                </a:lnTo>
                <a:close/>
              </a:path>
            </a:pathLst>
          </a:custGeom>
          <a:solidFill>
            <a:srgbClr val="000000"/>
          </a:solidFill>
          <a:ln w="7144" cap="flat">
            <a:noFill/>
            <a:prstDash val="solid"/>
            <a:miter/>
          </a:ln>
        </xdr:spPr>
        <xdr:txBody>
          <a:bodyPr rtlCol="0" anchor="ctr"/>
          <a:lstStyle/>
          <a:p>
            <a:endParaRPr lang="en-US"/>
          </a:p>
        </xdr:txBody>
      </xdr:sp>
    </xdr:grpSp>
    <xdr:clientData/>
  </xdr:twoCellAnchor>
  <xdr:twoCellAnchor>
    <xdr:from>
      <xdr:col>3</xdr:col>
      <xdr:colOff>966360</xdr:colOff>
      <xdr:row>11</xdr:row>
      <xdr:rowOff>128161</xdr:rowOff>
    </xdr:from>
    <xdr:to>
      <xdr:col>3</xdr:col>
      <xdr:colOff>1452987</xdr:colOff>
      <xdr:row>11</xdr:row>
      <xdr:rowOff>614789</xdr:rowOff>
    </xdr:to>
    <xdr:grpSp>
      <xdr:nvGrpSpPr>
        <xdr:cNvPr id="25" name="Group 24">
          <a:extLst>
            <a:ext uri="{FF2B5EF4-FFF2-40B4-BE49-F238E27FC236}">
              <a16:creationId xmlns:a16="http://schemas.microsoft.com/office/drawing/2014/main" id="{35809771-5C13-5363-7EF7-B7E65B2337CD}"/>
            </a:ext>
          </a:extLst>
        </xdr:cNvPr>
        <xdr:cNvGrpSpPr/>
      </xdr:nvGrpSpPr>
      <xdr:grpSpPr>
        <a:xfrm>
          <a:off x="6138435" y="1947436"/>
          <a:ext cx="486627" cy="486628"/>
          <a:chOff x="6224161" y="6319411"/>
          <a:chExt cx="486627" cy="486628"/>
        </a:xfrm>
      </xdr:grpSpPr>
      <xdr:sp macro="" textlink="">
        <xdr:nvSpPr>
          <xdr:cNvPr id="21" name="Freeform: Shape 20">
            <a:extLst>
              <a:ext uri="{FF2B5EF4-FFF2-40B4-BE49-F238E27FC236}">
                <a16:creationId xmlns:a16="http://schemas.microsoft.com/office/drawing/2014/main" id="{C482A4C6-A9E5-6D85-7157-2F3FBD0D40BB}"/>
              </a:ext>
            </a:extLst>
          </xdr:cNvPr>
          <xdr:cNvSpPr/>
        </xdr:nvSpPr>
        <xdr:spPr>
          <a:xfrm>
            <a:off x="6352975" y="6577038"/>
            <a:ext cx="100187" cy="229001"/>
          </a:xfrm>
          <a:custGeom>
            <a:avLst/>
            <a:gdLst>
              <a:gd name="connsiteX0" fmla="*/ 0 w 100187"/>
              <a:gd name="connsiteY0" fmla="*/ 0 h 229001"/>
              <a:gd name="connsiteX1" fmla="*/ 100188 w 100187"/>
              <a:gd name="connsiteY1" fmla="*/ 0 h 229001"/>
              <a:gd name="connsiteX2" fmla="*/ 100188 w 100187"/>
              <a:gd name="connsiteY2" fmla="*/ 229001 h 229001"/>
              <a:gd name="connsiteX3" fmla="*/ 0 w 100187"/>
              <a:gd name="connsiteY3" fmla="*/ 229001 h 229001"/>
            </a:gdLst>
            <a:ahLst/>
            <a:cxnLst>
              <a:cxn ang="0">
                <a:pos x="connsiteX0" y="connsiteY0"/>
              </a:cxn>
              <a:cxn ang="0">
                <a:pos x="connsiteX1" y="connsiteY1"/>
              </a:cxn>
              <a:cxn ang="0">
                <a:pos x="connsiteX2" y="connsiteY2"/>
              </a:cxn>
              <a:cxn ang="0">
                <a:pos x="connsiteX3" y="connsiteY3"/>
              </a:cxn>
            </a:cxnLst>
            <a:rect l="l" t="t" r="r" b="b"/>
            <a:pathLst>
              <a:path w="100187" h="229001">
                <a:moveTo>
                  <a:pt x="0" y="0"/>
                </a:moveTo>
                <a:lnTo>
                  <a:pt x="100188" y="0"/>
                </a:lnTo>
                <a:lnTo>
                  <a:pt x="100188" y="229001"/>
                </a:lnTo>
                <a:lnTo>
                  <a:pt x="0" y="229001"/>
                </a:lnTo>
                <a:close/>
              </a:path>
            </a:pathLst>
          </a:custGeom>
          <a:solidFill>
            <a:srgbClr val="000000"/>
          </a:solidFill>
          <a:ln w="7144" cap="flat">
            <a:noFill/>
            <a:prstDash val="solid"/>
            <a:miter/>
          </a:ln>
        </xdr:spPr>
        <xdr:txBody>
          <a:bodyPr rtlCol="0" anchor="ctr"/>
          <a:lstStyle/>
          <a:p>
            <a:endParaRPr lang="en-US"/>
          </a:p>
        </xdr:txBody>
      </xdr:sp>
      <xdr:sp macro="" textlink="">
        <xdr:nvSpPr>
          <xdr:cNvPr id="22" name="Freeform: Shape 21">
            <a:extLst>
              <a:ext uri="{FF2B5EF4-FFF2-40B4-BE49-F238E27FC236}">
                <a16:creationId xmlns:a16="http://schemas.microsoft.com/office/drawing/2014/main" id="{E7CEE8BC-70D7-51FE-DFFB-5160F0B7839C}"/>
              </a:ext>
            </a:extLst>
          </xdr:cNvPr>
          <xdr:cNvSpPr/>
        </xdr:nvSpPr>
        <xdr:spPr>
          <a:xfrm>
            <a:off x="6481788" y="6448225"/>
            <a:ext cx="100187" cy="357814"/>
          </a:xfrm>
          <a:custGeom>
            <a:avLst/>
            <a:gdLst>
              <a:gd name="connsiteX0" fmla="*/ 0 w 100187"/>
              <a:gd name="connsiteY0" fmla="*/ 0 h 357814"/>
              <a:gd name="connsiteX1" fmla="*/ 100188 w 100187"/>
              <a:gd name="connsiteY1" fmla="*/ 0 h 357814"/>
              <a:gd name="connsiteX2" fmla="*/ 100188 w 100187"/>
              <a:gd name="connsiteY2" fmla="*/ 357814 h 357814"/>
              <a:gd name="connsiteX3" fmla="*/ 0 w 100187"/>
              <a:gd name="connsiteY3" fmla="*/ 357814 h 357814"/>
            </a:gdLst>
            <a:ahLst/>
            <a:cxnLst>
              <a:cxn ang="0">
                <a:pos x="connsiteX0" y="connsiteY0"/>
              </a:cxn>
              <a:cxn ang="0">
                <a:pos x="connsiteX1" y="connsiteY1"/>
              </a:cxn>
              <a:cxn ang="0">
                <a:pos x="connsiteX2" y="connsiteY2"/>
              </a:cxn>
              <a:cxn ang="0">
                <a:pos x="connsiteX3" y="connsiteY3"/>
              </a:cxn>
            </a:cxnLst>
            <a:rect l="l" t="t" r="r" b="b"/>
            <a:pathLst>
              <a:path w="100187" h="357814">
                <a:moveTo>
                  <a:pt x="0" y="0"/>
                </a:moveTo>
                <a:lnTo>
                  <a:pt x="100188" y="0"/>
                </a:lnTo>
                <a:lnTo>
                  <a:pt x="100188" y="357814"/>
                </a:lnTo>
                <a:lnTo>
                  <a:pt x="0" y="357814"/>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23" name="Freeform: Shape 22">
            <a:extLst>
              <a:ext uri="{FF2B5EF4-FFF2-40B4-BE49-F238E27FC236}">
                <a16:creationId xmlns:a16="http://schemas.microsoft.com/office/drawing/2014/main" id="{8135EE0B-7B12-128B-EECA-F607445F0E1E}"/>
              </a:ext>
            </a:extLst>
          </xdr:cNvPr>
          <xdr:cNvSpPr/>
        </xdr:nvSpPr>
        <xdr:spPr>
          <a:xfrm>
            <a:off x="6610601" y="6319411"/>
            <a:ext cx="100187" cy="486627"/>
          </a:xfrm>
          <a:custGeom>
            <a:avLst/>
            <a:gdLst>
              <a:gd name="connsiteX0" fmla="*/ 0 w 100187"/>
              <a:gd name="connsiteY0" fmla="*/ 0 h 486627"/>
              <a:gd name="connsiteX1" fmla="*/ 100188 w 100187"/>
              <a:gd name="connsiteY1" fmla="*/ 0 h 486627"/>
              <a:gd name="connsiteX2" fmla="*/ 100188 w 100187"/>
              <a:gd name="connsiteY2" fmla="*/ 486627 h 486627"/>
              <a:gd name="connsiteX3" fmla="*/ 0 w 100187"/>
              <a:gd name="connsiteY3" fmla="*/ 486627 h 486627"/>
            </a:gdLst>
            <a:ahLst/>
            <a:cxnLst>
              <a:cxn ang="0">
                <a:pos x="connsiteX0" y="connsiteY0"/>
              </a:cxn>
              <a:cxn ang="0">
                <a:pos x="connsiteX1" y="connsiteY1"/>
              </a:cxn>
              <a:cxn ang="0">
                <a:pos x="connsiteX2" y="connsiteY2"/>
              </a:cxn>
              <a:cxn ang="0">
                <a:pos x="connsiteX3" y="connsiteY3"/>
              </a:cxn>
            </a:cxnLst>
            <a:rect l="l" t="t" r="r" b="b"/>
            <a:pathLst>
              <a:path w="100187" h="486627">
                <a:moveTo>
                  <a:pt x="0" y="0"/>
                </a:moveTo>
                <a:lnTo>
                  <a:pt x="100188" y="0"/>
                </a:lnTo>
                <a:lnTo>
                  <a:pt x="100188" y="486627"/>
                </a:lnTo>
                <a:lnTo>
                  <a:pt x="0" y="486627"/>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24" name="Freeform: Shape 23">
            <a:extLst>
              <a:ext uri="{FF2B5EF4-FFF2-40B4-BE49-F238E27FC236}">
                <a16:creationId xmlns:a16="http://schemas.microsoft.com/office/drawing/2014/main" id="{7E864516-904B-233F-84FC-F981B237525C}"/>
              </a:ext>
            </a:extLst>
          </xdr:cNvPr>
          <xdr:cNvSpPr/>
        </xdr:nvSpPr>
        <xdr:spPr>
          <a:xfrm>
            <a:off x="6224161" y="6705851"/>
            <a:ext cx="100187" cy="100187"/>
          </a:xfrm>
          <a:custGeom>
            <a:avLst/>
            <a:gdLst>
              <a:gd name="connsiteX0" fmla="*/ 0 w 100187"/>
              <a:gd name="connsiteY0" fmla="*/ 0 h 100187"/>
              <a:gd name="connsiteX1" fmla="*/ 100188 w 100187"/>
              <a:gd name="connsiteY1" fmla="*/ 0 h 100187"/>
              <a:gd name="connsiteX2" fmla="*/ 100188 w 100187"/>
              <a:gd name="connsiteY2" fmla="*/ 100188 h 100187"/>
              <a:gd name="connsiteX3" fmla="*/ 0 w 100187"/>
              <a:gd name="connsiteY3" fmla="*/ 100188 h 100187"/>
            </a:gdLst>
            <a:ahLst/>
            <a:cxnLst>
              <a:cxn ang="0">
                <a:pos x="connsiteX0" y="connsiteY0"/>
              </a:cxn>
              <a:cxn ang="0">
                <a:pos x="connsiteX1" y="connsiteY1"/>
              </a:cxn>
              <a:cxn ang="0">
                <a:pos x="connsiteX2" y="connsiteY2"/>
              </a:cxn>
              <a:cxn ang="0">
                <a:pos x="connsiteX3" y="connsiteY3"/>
              </a:cxn>
            </a:cxnLst>
            <a:rect l="l" t="t" r="r" b="b"/>
            <a:pathLst>
              <a:path w="100187" h="100187">
                <a:moveTo>
                  <a:pt x="0" y="0"/>
                </a:moveTo>
                <a:lnTo>
                  <a:pt x="100188" y="0"/>
                </a:lnTo>
                <a:lnTo>
                  <a:pt x="100188" y="100188"/>
                </a:lnTo>
                <a:lnTo>
                  <a:pt x="0" y="100188"/>
                </a:lnTo>
                <a:close/>
              </a:path>
            </a:pathLst>
          </a:custGeom>
          <a:solidFill>
            <a:srgbClr val="000000"/>
          </a:solidFill>
          <a:ln w="7144" cap="flat">
            <a:noFill/>
            <a:prstDash val="solid"/>
            <a:miter/>
          </a:ln>
        </xdr:spPr>
        <xdr:txBody>
          <a:bodyPr rtlCol="0" anchor="ctr"/>
          <a:lstStyle/>
          <a:p>
            <a:endParaRPr lang="en-US"/>
          </a:p>
        </xdr:txBody>
      </xdr:sp>
    </xdr:grpSp>
    <xdr:clientData/>
  </xdr:twoCellAnchor>
  <xdr:twoCellAnchor>
    <xdr:from>
      <xdr:col>4</xdr:col>
      <xdr:colOff>961597</xdr:colOff>
      <xdr:row>11</xdr:row>
      <xdr:rowOff>128161</xdr:rowOff>
    </xdr:from>
    <xdr:to>
      <xdr:col>4</xdr:col>
      <xdr:colOff>1448224</xdr:colOff>
      <xdr:row>11</xdr:row>
      <xdr:rowOff>614789</xdr:rowOff>
    </xdr:to>
    <xdr:grpSp>
      <xdr:nvGrpSpPr>
        <xdr:cNvPr id="31" name="Group 30">
          <a:extLst>
            <a:ext uri="{FF2B5EF4-FFF2-40B4-BE49-F238E27FC236}">
              <a16:creationId xmlns:a16="http://schemas.microsoft.com/office/drawing/2014/main" id="{5B8F7BA3-52A5-724B-763F-85C5E6512DE1}"/>
            </a:ext>
          </a:extLst>
        </xdr:cNvPr>
        <xdr:cNvGrpSpPr/>
      </xdr:nvGrpSpPr>
      <xdr:grpSpPr>
        <a:xfrm>
          <a:off x="8514922" y="1947436"/>
          <a:ext cx="486627" cy="486628"/>
          <a:chOff x="9034036" y="6319411"/>
          <a:chExt cx="486627" cy="486628"/>
        </a:xfrm>
      </xdr:grpSpPr>
      <xdr:sp macro="" textlink="">
        <xdr:nvSpPr>
          <xdr:cNvPr id="27" name="Freeform: Shape 26">
            <a:extLst>
              <a:ext uri="{FF2B5EF4-FFF2-40B4-BE49-F238E27FC236}">
                <a16:creationId xmlns:a16="http://schemas.microsoft.com/office/drawing/2014/main" id="{45040A67-3864-5B20-B7FD-FC8C56AB3484}"/>
              </a:ext>
            </a:extLst>
          </xdr:cNvPr>
          <xdr:cNvSpPr/>
        </xdr:nvSpPr>
        <xdr:spPr>
          <a:xfrm>
            <a:off x="9162850" y="6577038"/>
            <a:ext cx="100187" cy="229001"/>
          </a:xfrm>
          <a:custGeom>
            <a:avLst/>
            <a:gdLst>
              <a:gd name="connsiteX0" fmla="*/ 0 w 100187"/>
              <a:gd name="connsiteY0" fmla="*/ 0 h 229001"/>
              <a:gd name="connsiteX1" fmla="*/ 100188 w 100187"/>
              <a:gd name="connsiteY1" fmla="*/ 0 h 229001"/>
              <a:gd name="connsiteX2" fmla="*/ 100188 w 100187"/>
              <a:gd name="connsiteY2" fmla="*/ 229001 h 229001"/>
              <a:gd name="connsiteX3" fmla="*/ 0 w 100187"/>
              <a:gd name="connsiteY3" fmla="*/ 229001 h 229001"/>
            </a:gdLst>
            <a:ahLst/>
            <a:cxnLst>
              <a:cxn ang="0">
                <a:pos x="connsiteX0" y="connsiteY0"/>
              </a:cxn>
              <a:cxn ang="0">
                <a:pos x="connsiteX1" y="connsiteY1"/>
              </a:cxn>
              <a:cxn ang="0">
                <a:pos x="connsiteX2" y="connsiteY2"/>
              </a:cxn>
              <a:cxn ang="0">
                <a:pos x="connsiteX3" y="connsiteY3"/>
              </a:cxn>
            </a:cxnLst>
            <a:rect l="l" t="t" r="r" b="b"/>
            <a:pathLst>
              <a:path w="100187" h="229001">
                <a:moveTo>
                  <a:pt x="0" y="0"/>
                </a:moveTo>
                <a:lnTo>
                  <a:pt x="100188" y="0"/>
                </a:lnTo>
                <a:lnTo>
                  <a:pt x="100188" y="229001"/>
                </a:lnTo>
                <a:lnTo>
                  <a:pt x="0" y="229001"/>
                </a:lnTo>
                <a:close/>
              </a:path>
            </a:pathLst>
          </a:custGeom>
          <a:solidFill>
            <a:srgbClr val="000000"/>
          </a:solidFill>
          <a:ln w="7144" cap="flat">
            <a:noFill/>
            <a:prstDash val="solid"/>
            <a:miter/>
          </a:ln>
        </xdr:spPr>
        <xdr:txBody>
          <a:bodyPr rtlCol="0" anchor="ctr"/>
          <a:lstStyle/>
          <a:p>
            <a:endParaRPr lang="en-US"/>
          </a:p>
        </xdr:txBody>
      </xdr:sp>
      <xdr:sp macro="" textlink="">
        <xdr:nvSpPr>
          <xdr:cNvPr id="28" name="Freeform: Shape 27">
            <a:extLst>
              <a:ext uri="{FF2B5EF4-FFF2-40B4-BE49-F238E27FC236}">
                <a16:creationId xmlns:a16="http://schemas.microsoft.com/office/drawing/2014/main" id="{10F07257-DC98-698E-8878-A4E064A614CD}"/>
              </a:ext>
            </a:extLst>
          </xdr:cNvPr>
          <xdr:cNvSpPr/>
        </xdr:nvSpPr>
        <xdr:spPr>
          <a:xfrm>
            <a:off x="9291663" y="6448225"/>
            <a:ext cx="100187" cy="357814"/>
          </a:xfrm>
          <a:custGeom>
            <a:avLst/>
            <a:gdLst>
              <a:gd name="connsiteX0" fmla="*/ 0 w 100187"/>
              <a:gd name="connsiteY0" fmla="*/ 0 h 357814"/>
              <a:gd name="connsiteX1" fmla="*/ 100188 w 100187"/>
              <a:gd name="connsiteY1" fmla="*/ 0 h 357814"/>
              <a:gd name="connsiteX2" fmla="*/ 100188 w 100187"/>
              <a:gd name="connsiteY2" fmla="*/ 357814 h 357814"/>
              <a:gd name="connsiteX3" fmla="*/ 0 w 100187"/>
              <a:gd name="connsiteY3" fmla="*/ 357814 h 357814"/>
            </a:gdLst>
            <a:ahLst/>
            <a:cxnLst>
              <a:cxn ang="0">
                <a:pos x="connsiteX0" y="connsiteY0"/>
              </a:cxn>
              <a:cxn ang="0">
                <a:pos x="connsiteX1" y="connsiteY1"/>
              </a:cxn>
              <a:cxn ang="0">
                <a:pos x="connsiteX2" y="connsiteY2"/>
              </a:cxn>
              <a:cxn ang="0">
                <a:pos x="connsiteX3" y="connsiteY3"/>
              </a:cxn>
            </a:cxnLst>
            <a:rect l="l" t="t" r="r" b="b"/>
            <a:pathLst>
              <a:path w="100187" h="357814">
                <a:moveTo>
                  <a:pt x="0" y="0"/>
                </a:moveTo>
                <a:lnTo>
                  <a:pt x="100188" y="0"/>
                </a:lnTo>
                <a:lnTo>
                  <a:pt x="100188" y="357814"/>
                </a:lnTo>
                <a:lnTo>
                  <a:pt x="0" y="357814"/>
                </a:lnTo>
                <a:close/>
              </a:path>
            </a:pathLst>
          </a:custGeom>
          <a:solidFill>
            <a:srgbClr val="000000"/>
          </a:solidFill>
          <a:ln w="7144" cap="flat">
            <a:noFill/>
            <a:prstDash val="solid"/>
            <a:miter/>
          </a:ln>
        </xdr:spPr>
        <xdr:txBody>
          <a:bodyPr rtlCol="0" anchor="ctr"/>
          <a:lstStyle/>
          <a:p>
            <a:endParaRPr lang="en-US"/>
          </a:p>
        </xdr:txBody>
      </xdr:sp>
      <xdr:sp macro="" textlink="">
        <xdr:nvSpPr>
          <xdr:cNvPr id="29" name="Freeform: Shape 28">
            <a:extLst>
              <a:ext uri="{FF2B5EF4-FFF2-40B4-BE49-F238E27FC236}">
                <a16:creationId xmlns:a16="http://schemas.microsoft.com/office/drawing/2014/main" id="{D859F1AA-FBE3-2DA1-8EFA-1C5F5F7BF5C1}"/>
              </a:ext>
            </a:extLst>
          </xdr:cNvPr>
          <xdr:cNvSpPr/>
        </xdr:nvSpPr>
        <xdr:spPr>
          <a:xfrm>
            <a:off x="9420476" y="6319411"/>
            <a:ext cx="100187" cy="486627"/>
          </a:xfrm>
          <a:custGeom>
            <a:avLst/>
            <a:gdLst>
              <a:gd name="connsiteX0" fmla="*/ 0 w 100187"/>
              <a:gd name="connsiteY0" fmla="*/ 0 h 486627"/>
              <a:gd name="connsiteX1" fmla="*/ 100188 w 100187"/>
              <a:gd name="connsiteY1" fmla="*/ 0 h 486627"/>
              <a:gd name="connsiteX2" fmla="*/ 100188 w 100187"/>
              <a:gd name="connsiteY2" fmla="*/ 486627 h 486627"/>
              <a:gd name="connsiteX3" fmla="*/ 0 w 100187"/>
              <a:gd name="connsiteY3" fmla="*/ 486627 h 486627"/>
            </a:gdLst>
            <a:ahLst/>
            <a:cxnLst>
              <a:cxn ang="0">
                <a:pos x="connsiteX0" y="connsiteY0"/>
              </a:cxn>
              <a:cxn ang="0">
                <a:pos x="connsiteX1" y="connsiteY1"/>
              </a:cxn>
              <a:cxn ang="0">
                <a:pos x="connsiteX2" y="connsiteY2"/>
              </a:cxn>
              <a:cxn ang="0">
                <a:pos x="connsiteX3" y="connsiteY3"/>
              </a:cxn>
            </a:cxnLst>
            <a:rect l="l" t="t" r="r" b="b"/>
            <a:pathLst>
              <a:path w="100187" h="486627">
                <a:moveTo>
                  <a:pt x="0" y="0"/>
                </a:moveTo>
                <a:lnTo>
                  <a:pt x="100188" y="0"/>
                </a:lnTo>
                <a:lnTo>
                  <a:pt x="100188" y="486627"/>
                </a:lnTo>
                <a:lnTo>
                  <a:pt x="0" y="486627"/>
                </a:lnTo>
                <a:close/>
              </a:path>
            </a:pathLst>
          </a:custGeom>
          <a:solidFill>
            <a:schemeClr val="bg1">
              <a:lumMod val="85000"/>
            </a:schemeClr>
          </a:solidFill>
          <a:ln w="7144" cap="flat">
            <a:noFill/>
            <a:prstDash val="solid"/>
            <a:miter/>
          </a:ln>
        </xdr:spPr>
        <xdr:txBody>
          <a:bodyPr rtlCol="0" anchor="ctr"/>
          <a:lstStyle/>
          <a:p>
            <a:endParaRPr lang="en-US"/>
          </a:p>
        </xdr:txBody>
      </xdr:sp>
      <xdr:sp macro="" textlink="">
        <xdr:nvSpPr>
          <xdr:cNvPr id="30" name="Freeform: Shape 29">
            <a:extLst>
              <a:ext uri="{FF2B5EF4-FFF2-40B4-BE49-F238E27FC236}">
                <a16:creationId xmlns:a16="http://schemas.microsoft.com/office/drawing/2014/main" id="{40A006B1-2CCE-8400-7122-310660A55FE9}"/>
              </a:ext>
            </a:extLst>
          </xdr:cNvPr>
          <xdr:cNvSpPr/>
        </xdr:nvSpPr>
        <xdr:spPr>
          <a:xfrm>
            <a:off x="9034036" y="6705851"/>
            <a:ext cx="100187" cy="100187"/>
          </a:xfrm>
          <a:custGeom>
            <a:avLst/>
            <a:gdLst>
              <a:gd name="connsiteX0" fmla="*/ 0 w 100187"/>
              <a:gd name="connsiteY0" fmla="*/ 0 h 100187"/>
              <a:gd name="connsiteX1" fmla="*/ 100188 w 100187"/>
              <a:gd name="connsiteY1" fmla="*/ 0 h 100187"/>
              <a:gd name="connsiteX2" fmla="*/ 100188 w 100187"/>
              <a:gd name="connsiteY2" fmla="*/ 100188 h 100187"/>
              <a:gd name="connsiteX3" fmla="*/ 0 w 100187"/>
              <a:gd name="connsiteY3" fmla="*/ 100188 h 100187"/>
            </a:gdLst>
            <a:ahLst/>
            <a:cxnLst>
              <a:cxn ang="0">
                <a:pos x="connsiteX0" y="connsiteY0"/>
              </a:cxn>
              <a:cxn ang="0">
                <a:pos x="connsiteX1" y="connsiteY1"/>
              </a:cxn>
              <a:cxn ang="0">
                <a:pos x="connsiteX2" y="connsiteY2"/>
              </a:cxn>
              <a:cxn ang="0">
                <a:pos x="connsiteX3" y="connsiteY3"/>
              </a:cxn>
            </a:cxnLst>
            <a:rect l="l" t="t" r="r" b="b"/>
            <a:pathLst>
              <a:path w="100187" h="100187">
                <a:moveTo>
                  <a:pt x="0" y="0"/>
                </a:moveTo>
                <a:lnTo>
                  <a:pt x="100188" y="0"/>
                </a:lnTo>
                <a:lnTo>
                  <a:pt x="100188" y="100188"/>
                </a:lnTo>
                <a:lnTo>
                  <a:pt x="0" y="100188"/>
                </a:lnTo>
                <a:close/>
              </a:path>
            </a:pathLst>
          </a:custGeom>
          <a:solidFill>
            <a:srgbClr val="000000"/>
          </a:solidFill>
          <a:ln w="7144" cap="flat">
            <a:noFill/>
            <a:prstDash val="solid"/>
            <a:miter/>
          </a:ln>
        </xdr:spPr>
        <xdr:txBody>
          <a:bodyPr rtlCol="0" anchor="ctr"/>
          <a:lstStyle/>
          <a:p>
            <a:endParaRPr lang="en-US"/>
          </a:p>
        </xdr:txBody>
      </xdr:sp>
    </xdr:grpSp>
    <xdr:clientData/>
  </xdr:twoCellAnchor>
  <xdr:twoCellAnchor>
    <xdr:from>
      <xdr:col>5</xdr:col>
      <xdr:colOff>956836</xdr:colOff>
      <xdr:row>11</xdr:row>
      <xdr:rowOff>128161</xdr:rowOff>
    </xdr:from>
    <xdr:to>
      <xdr:col>5</xdr:col>
      <xdr:colOff>1443463</xdr:colOff>
      <xdr:row>11</xdr:row>
      <xdr:rowOff>614789</xdr:rowOff>
    </xdr:to>
    <xdr:grpSp>
      <xdr:nvGrpSpPr>
        <xdr:cNvPr id="37" name="Group 36">
          <a:extLst>
            <a:ext uri="{FF2B5EF4-FFF2-40B4-BE49-F238E27FC236}">
              <a16:creationId xmlns:a16="http://schemas.microsoft.com/office/drawing/2014/main" id="{C2FACAC0-AB3F-3A62-0570-F856302CBFC1}"/>
            </a:ext>
          </a:extLst>
        </xdr:cNvPr>
        <xdr:cNvGrpSpPr/>
      </xdr:nvGrpSpPr>
      <xdr:grpSpPr>
        <a:xfrm>
          <a:off x="10891411" y="1947436"/>
          <a:ext cx="486627" cy="486628"/>
          <a:chOff x="12729736" y="7148086"/>
          <a:chExt cx="486627" cy="486628"/>
        </a:xfrm>
      </xdr:grpSpPr>
      <xdr:sp macro="" textlink="">
        <xdr:nvSpPr>
          <xdr:cNvPr id="33" name="Freeform: Shape 32">
            <a:extLst>
              <a:ext uri="{FF2B5EF4-FFF2-40B4-BE49-F238E27FC236}">
                <a16:creationId xmlns:a16="http://schemas.microsoft.com/office/drawing/2014/main" id="{2599676E-D21B-439C-970B-E376D2E89B9F}"/>
              </a:ext>
            </a:extLst>
          </xdr:cNvPr>
          <xdr:cNvSpPr/>
        </xdr:nvSpPr>
        <xdr:spPr>
          <a:xfrm>
            <a:off x="12858550" y="7405713"/>
            <a:ext cx="100187" cy="229001"/>
          </a:xfrm>
          <a:custGeom>
            <a:avLst/>
            <a:gdLst>
              <a:gd name="connsiteX0" fmla="*/ 0 w 100187"/>
              <a:gd name="connsiteY0" fmla="*/ 0 h 229001"/>
              <a:gd name="connsiteX1" fmla="*/ 100188 w 100187"/>
              <a:gd name="connsiteY1" fmla="*/ 0 h 229001"/>
              <a:gd name="connsiteX2" fmla="*/ 100188 w 100187"/>
              <a:gd name="connsiteY2" fmla="*/ 229001 h 229001"/>
              <a:gd name="connsiteX3" fmla="*/ 0 w 100187"/>
              <a:gd name="connsiteY3" fmla="*/ 229001 h 229001"/>
            </a:gdLst>
            <a:ahLst/>
            <a:cxnLst>
              <a:cxn ang="0">
                <a:pos x="connsiteX0" y="connsiteY0"/>
              </a:cxn>
              <a:cxn ang="0">
                <a:pos x="connsiteX1" y="connsiteY1"/>
              </a:cxn>
              <a:cxn ang="0">
                <a:pos x="connsiteX2" y="connsiteY2"/>
              </a:cxn>
              <a:cxn ang="0">
                <a:pos x="connsiteX3" y="connsiteY3"/>
              </a:cxn>
            </a:cxnLst>
            <a:rect l="l" t="t" r="r" b="b"/>
            <a:pathLst>
              <a:path w="100187" h="229001">
                <a:moveTo>
                  <a:pt x="0" y="0"/>
                </a:moveTo>
                <a:lnTo>
                  <a:pt x="100188" y="0"/>
                </a:lnTo>
                <a:lnTo>
                  <a:pt x="100188" y="229001"/>
                </a:lnTo>
                <a:lnTo>
                  <a:pt x="0" y="229001"/>
                </a:lnTo>
                <a:close/>
              </a:path>
            </a:pathLst>
          </a:custGeom>
          <a:solidFill>
            <a:srgbClr val="000000"/>
          </a:solidFill>
          <a:ln w="7144" cap="flat">
            <a:noFill/>
            <a:prstDash val="solid"/>
            <a:miter/>
          </a:ln>
        </xdr:spPr>
        <xdr:txBody>
          <a:bodyPr rtlCol="0" anchor="ctr"/>
          <a:lstStyle/>
          <a:p>
            <a:endParaRPr lang="en-US"/>
          </a:p>
        </xdr:txBody>
      </xdr:sp>
      <xdr:sp macro="" textlink="">
        <xdr:nvSpPr>
          <xdr:cNvPr id="34" name="Freeform: Shape 33">
            <a:extLst>
              <a:ext uri="{FF2B5EF4-FFF2-40B4-BE49-F238E27FC236}">
                <a16:creationId xmlns:a16="http://schemas.microsoft.com/office/drawing/2014/main" id="{BE8E7390-4F66-31CC-E7B8-D85ED6A8CD68}"/>
              </a:ext>
            </a:extLst>
          </xdr:cNvPr>
          <xdr:cNvSpPr/>
        </xdr:nvSpPr>
        <xdr:spPr>
          <a:xfrm>
            <a:off x="12987363" y="7276900"/>
            <a:ext cx="100187" cy="357814"/>
          </a:xfrm>
          <a:custGeom>
            <a:avLst/>
            <a:gdLst>
              <a:gd name="connsiteX0" fmla="*/ 0 w 100187"/>
              <a:gd name="connsiteY0" fmla="*/ 0 h 357814"/>
              <a:gd name="connsiteX1" fmla="*/ 100188 w 100187"/>
              <a:gd name="connsiteY1" fmla="*/ 0 h 357814"/>
              <a:gd name="connsiteX2" fmla="*/ 100188 w 100187"/>
              <a:gd name="connsiteY2" fmla="*/ 357814 h 357814"/>
              <a:gd name="connsiteX3" fmla="*/ 0 w 100187"/>
              <a:gd name="connsiteY3" fmla="*/ 357814 h 357814"/>
            </a:gdLst>
            <a:ahLst/>
            <a:cxnLst>
              <a:cxn ang="0">
                <a:pos x="connsiteX0" y="connsiteY0"/>
              </a:cxn>
              <a:cxn ang="0">
                <a:pos x="connsiteX1" y="connsiteY1"/>
              </a:cxn>
              <a:cxn ang="0">
                <a:pos x="connsiteX2" y="connsiteY2"/>
              </a:cxn>
              <a:cxn ang="0">
                <a:pos x="connsiteX3" y="connsiteY3"/>
              </a:cxn>
            </a:cxnLst>
            <a:rect l="l" t="t" r="r" b="b"/>
            <a:pathLst>
              <a:path w="100187" h="357814">
                <a:moveTo>
                  <a:pt x="0" y="0"/>
                </a:moveTo>
                <a:lnTo>
                  <a:pt x="100188" y="0"/>
                </a:lnTo>
                <a:lnTo>
                  <a:pt x="100188" y="357814"/>
                </a:lnTo>
                <a:lnTo>
                  <a:pt x="0" y="357814"/>
                </a:lnTo>
                <a:close/>
              </a:path>
            </a:pathLst>
          </a:custGeom>
          <a:solidFill>
            <a:srgbClr val="000000"/>
          </a:solidFill>
          <a:ln w="7144" cap="flat">
            <a:noFill/>
            <a:prstDash val="solid"/>
            <a:miter/>
          </a:ln>
        </xdr:spPr>
        <xdr:txBody>
          <a:bodyPr rtlCol="0" anchor="ctr"/>
          <a:lstStyle/>
          <a:p>
            <a:endParaRPr lang="en-US"/>
          </a:p>
        </xdr:txBody>
      </xdr:sp>
      <xdr:sp macro="" textlink="">
        <xdr:nvSpPr>
          <xdr:cNvPr id="35" name="Freeform: Shape 34">
            <a:extLst>
              <a:ext uri="{FF2B5EF4-FFF2-40B4-BE49-F238E27FC236}">
                <a16:creationId xmlns:a16="http://schemas.microsoft.com/office/drawing/2014/main" id="{415BE2A4-5358-5277-8D98-452AF9024286}"/>
              </a:ext>
            </a:extLst>
          </xdr:cNvPr>
          <xdr:cNvSpPr/>
        </xdr:nvSpPr>
        <xdr:spPr>
          <a:xfrm>
            <a:off x="13116176" y="7148086"/>
            <a:ext cx="100187" cy="486627"/>
          </a:xfrm>
          <a:custGeom>
            <a:avLst/>
            <a:gdLst>
              <a:gd name="connsiteX0" fmla="*/ 0 w 100187"/>
              <a:gd name="connsiteY0" fmla="*/ 0 h 486627"/>
              <a:gd name="connsiteX1" fmla="*/ 100188 w 100187"/>
              <a:gd name="connsiteY1" fmla="*/ 0 h 486627"/>
              <a:gd name="connsiteX2" fmla="*/ 100188 w 100187"/>
              <a:gd name="connsiteY2" fmla="*/ 486627 h 486627"/>
              <a:gd name="connsiteX3" fmla="*/ 0 w 100187"/>
              <a:gd name="connsiteY3" fmla="*/ 486627 h 486627"/>
            </a:gdLst>
            <a:ahLst/>
            <a:cxnLst>
              <a:cxn ang="0">
                <a:pos x="connsiteX0" y="connsiteY0"/>
              </a:cxn>
              <a:cxn ang="0">
                <a:pos x="connsiteX1" y="connsiteY1"/>
              </a:cxn>
              <a:cxn ang="0">
                <a:pos x="connsiteX2" y="connsiteY2"/>
              </a:cxn>
              <a:cxn ang="0">
                <a:pos x="connsiteX3" y="connsiteY3"/>
              </a:cxn>
            </a:cxnLst>
            <a:rect l="l" t="t" r="r" b="b"/>
            <a:pathLst>
              <a:path w="100187" h="486627">
                <a:moveTo>
                  <a:pt x="0" y="0"/>
                </a:moveTo>
                <a:lnTo>
                  <a:pt x="100188" y="0"/>
                </a:lnTo>
                <a:lnTo>
                  <a:pt x="100188" y="486627"/>
                </a:lnTo>
                <a:lnTo>
                  <a:pt x="0" y="486627"/>
                </a:lnTo>
                <a:close/>
              </a:path>
            </a:pathLst>
          </a:custGeom>
          <a:solidFill>
            <a:srgbClr val="000000"/>
          </a:solidFill>
          <a:ln w="7144" cap="flat">
            <a:noFill/>
            <a:prstDash val="solid"/>
            <a:miter/>
          </a:ln>
        </xdr:spPr>
        <xdr:txBody>
          <a:bodyPr rtlCol="0" anchor="ctr"/>
          <a:lstStyle/>
          <a:p>
            <a:endParaRPr lang="en-US"/>
          </a:p>
        </xdr:txBody>
      </xdr:sp>
      <xdr:sp macro="" textlink="">
        <xdr:nvSpPr>
          <xdr:cNvPr id="36" name="Freeform: Shape 35">
            <a:extLst>
              <a:ext uri="{FF2B5EF4-FFF2-40B4-BE49-F238E27FC236}">
                <a16:creationId xmlns:a16="http://schemas.microsoft.com/office/drawing/2014/main" id="{B8EAEE23-0B81-E6D8-28EF-D9F0CF781301}"/>
              </a:ext>
            </a:extLst>
          </xdr:cNvPr>
          <xdr:cNvSpPr/>
        </xdr:nvSpPr>
        <xdr:spPr>
          <a:xfrm>
            <a:off x="12729736" y="7534526"/>
            <a:ext cx="100187" cy="100187"/>
          </a:xfrm>
          <a:custGeom>
            <a:avLst/>
            <a:gdLst>
              <a:gd name="connsiteX0" fmla="*/ 0 w 100187"/>
              <a:gd name="connsiteY0" fmla="*/ 0 h 100187"/>
              <a:gd name="connsiteX1" fmla="*/ 100188 w 100187"/>
              <a:gd name="connsiteY1" fmla="*/ 0 h 100187"/>
              <a:gd name="connsiteX2" fmla="*/ 100188 w 100187"/>
              <a:gd name="connsiteY2" fmla="*/ 100188 h 100187"/>
              <a:gd name="connsiteX3" fmla="*/ 0 w 100187"/>
              <a:gd name="connsiteY3" fmla="*/ 100188 h 100187"/>
            </a:gdLst>
            <a:ahLst/>
            <a:cxnLst>
              <a:cxn ang="0">
                <a:pos x="connsiteX0" y="connsiteY0"/>
              </a:cxn>
              <a:cxn ang="0">
                <a:pos x="connsiteX1" y="connsiteY1"/>
              </a:cxn>
              <a:cxn ang="0">
                <a:pos x="connsiteX2" y="connsiteY2"/>
              </a:cxn>
              <a:cxn ang="0">
                <a:pos x="connsiteX3" y="connsiteY3"/>
              </a:cxn>
            </a:cxnLst>
            <a:rect l="l" t="t" r="r" b="b"/>
            <a:pathLst>
              <a:path w="100187" h="100187">
                <a:moveTo>
                  <a:pt x="0" y="0"/>
                </a:moveTo>
                <a:lnTo>
                  <a:pt x="100188" y="0"/>
                </a:lnTo>
                <a:lnTo>
                  <a:pt x="100188" y="100188"/>
                </a:lnTo>
                <a:lnTo>
                  <a:pt x="0" y="100188"/>
                </a:lnTo>
                <a:close/>
              </a:path>
            </a:pathLst>
          </a:custGeom>
          <a:solidFill>
            <a:srgbClr val="000000"/>
          </a:solidFill>
          <a:ln w="7144" cap="flat">
            <a:noFill/>
            <a:prstDash val="solid"/>
            <a:miter/>
          </a:ln>
        </xdr:spPr>
        <xdr:txBody>
          <a:bodyPr rtlCol="0" anchor="ct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7</xdr:row>
          <xdr:rowOff>19050</xdr:rowOff>
        </xdr:from>
        <xdr:to>
          <xdr:col>12</xdr:col>
          <xdr:colOff>9525</xdr:colOff>
          <xdr:row>11</xdr:row>
          <xdr:rowOff>19050</xdr:rowOff>
        </xdr:to>
        <xdr:pic>
          <xdr:nvPicPr>
            <xdr:cNvPr id="2" name="Picture 1">
              <a:extLst>
                <a:ext uri="{FF2B5EF4-FFF2-40B4-BE49-F238E27FC236}">
                  <a16:creationId xmlns:a16="http://schemas.microsoft.com/office/drawing/2014/main" id="{9D435E28-7B6C-7F98-13EC-FE10705CBF5C}"/>
                </a:ext>
              </a:extLst>
            </xdr:cNvPr>
            <xdr:cNvPicPr>
              <a:picLocks noChangeAspect="1" noChangeArrowheads="1"/>
              <a:extLst>
                <a:ext uri="{84589F7E-364E-4C9E-8A38-B11213B215E9}">
                  <a14:cameraTool cellRange="HazardRisk!$C$1:$S$3" spid="_x0000_s6402"/>
                </a:ext>
              </a:extLst>
            </xdr:cNvPicPr>
          </xdr:nvPicPr>
          <xdr:blipFill>
            <a:blip xmlns:r="http://schemas.openxmlformats.org/officeDocument/2006/relationships" r:embed="rId1"/>
            <a:srcRect/>
            <a:stretch>
              <a:fillRect/>
            </a:stretch>
          </xdr:blipFill>
          <xdr:spPr bwMode="auto">
            <a:xfrm>
              <a:off x="2514600" y="1362075"/>
              <a:ext cx="11887200"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jan_ivanovic@batut.org.rs" id="{E6EE7324-F63A-4859-B66C-828042A74D9C}" userId="S::urn:spo:guest#dejan_ivanovic@batut.org.rs::"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F0901E-FE28-4E12-92E8-1587A1FD6F3A}" name="tblLevel" displayName="tblLevel" ref="A1:A4" totalsRowShown="0">
  <autoFilter ref="A1:A4" xr:uid="{5AF0901E-FE28-4E12-92E8-1587A1FD6F3A}"/>
  <tableColumns count="1">
    <tableColumn id="1" xr3:uid="{2DC0449E-2A26-4BD2-A132-9A8A2B9CD0C8}" name="Lev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A10E5C-7E9F-49A4-9D97-8566F823987E}" name="tblFrequency" displayName="tblFrequency" ref="C1:C6" totalsRowShown="0">
  <autoFilter ref="C1:C6" xr:uid="{0EA10E5C-7E9F-49A4-9D97-8566F823987E}"/>
  <tableColumns count="1">
    <tableColumn id="1" xr3:uid="{A9D375A9-C70A-4A7F-A380-287B6CCE855F}" name="Frequ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A624C2-9F72-4F93-9BD8-C019DC0EC8AB}" name="tblLikelihoodColor" displayName="tblLikelihoodColor" ref="E1:E5" totalsRowShown="0">
  <autoFilter ref="E1:E5" xr:uid="{F4A624C2-9F72-4F93-9BD8-C019DC0EC8AB}"/>
  <tableColumns count="1">
    <tableColumn id="1" xr3:uid="{7A948FE9-F06F-40BF-80EB-F34B9D550984}" name="Likelihood Col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3CFC1A-3BB4-4041-8210-752B39E44C84}" name="tblLikelihood" displayName="tblLikelihood" ref="G1:H6" totalsRowShown="0">
  <autoFilter ref="G1:H6" xr:uid="{8D3CFC1A-3BB4-4041-8210-752B39E44C84}"/>
  <tableColumns count="2">
    <tableColumn id="1" xr3:uid="{38BC565E-A7EA-447E-8B9C-774F7831145F}" name="Likelhood"/>
    <tableColumn id="2" xr3:uid="{C7E30520-58FC-4D31-89B8-688C4BE3FD42}" name="Scor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2A8692-7AB7-4ACE-8CFC-ED2192EB10A3}" name="tblSeverity" displayName="tblSeverity" ref="J1:K6" totalsRowShown="0">
  <autoFilter ref="J1:K6" xr:uid="{B82A8692-7AB7-4ACE-8CFC-ED2192EB10A3}"/>
  <tableColumns count="2">
    <tableColumn id="1" xr3:uid="{89584F21-2460-4A55-BE41-8D674BBB826D}" name="Severity"/>
    <tableColumn id="2" xr3:uid="{195A8C87-AAF6-4511-AB2B-CE0F6FAF8362}" name="Scor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FAFC87-F617-46FC-969A-C573DC7EB3E0}" name="tblVulnerability" displayName="tblVulnerability" ref="M1:N6" totalsRowShown="0">
  <autoFilter ref="M1:N6" xr:uid="{2FFAFC87-F617-46FC-969A-C573DC7EB3E0}"/>
  <tableColumns count="2">
    <tableColumn id="1" xr3:uid="{91AC6F7B-E1BB-40DA-8F7C-2B8C3A52358E}" name="Vulnerability"/>
    <tableColumn id="2" xr3:uid="{1D78A517-C737-4BC9-ABC8-1857519B0DB1}" name="Sco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3142D3-C74F-4403-BE33-FABC197BF8B9}" name="tblCopingCapacity" displayName="tblCopingCapacity" ref="P1:Q6" totalsRowShown="0">
  <autoFilter ref="P1:Q6" xr:uid="{643142D3-C74F-4403-BE33-FABC197BF8B9}"/>
  <tableColumns count="2">
    <tableColumn id="1" xr3:uid="{254961B6-07D7-42B8-A807-84D878EAF3D3}" name="Coping Capacity"/>
    <tableColumn id="2" xr3:uid="{889202A3-12A4-4FBC-936B-CD74C9D5B54F}" name="Scor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13CF71-74D4-4B68-9D97-5429E1D8DD44}" name="tblImpact" displayName="tblImpact" ref="S1:T6" totalsRowShown="0">
  <autoFilter ref="S1:T6" xr:uid="{8613CF71-74D4-4B68-9D97-5429E1D8DD44}"/>
  <tableColumns count="2">
    <tableColumn id="1" xr3:uid="{BB47BDFF-70CD-433C-A1F3-2C7B59030375}" name="Score"/>
    <tableColumn id="2" xr3:uid="{37A216BA-C770-4231-97BD-0AF7AF7801E7}" name="Impac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AF9AC1-B7E7-4EB2-945C-FC46D483526A}" name="tblConfidence" displayName="tblConfidence" ref="V1:V4" totalsRowShown="0">
  <autoFilter ref="V1:V4" xr:uid="{85AF9AC1-B7E7-4EB2-945C-FC46D483526A}"/>
  <tableColumns count="1">
    <tableColumn id="1" xr3:uid="{4D7EA7FB-F187-4F57-BA19-7E1129A528CD}" name="Confidence Leve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634B5B-6795-4357-9004-FBA3E74F8BBB}" name="tblRiskLevel" displayName="tblRiskLevel" ref="X1:AA6" totalsRowShown="0">
  <autoFilter ref="X1:AA6" xr:uid="{3B634B5B-6795-4357-9004-FBA3E74F8BBB}"/>
  <tableColumns count="4">
    <tableColumn id="2" xr3:uid="{F8E6C0F3-37C1-4FD1-BE72-280166281D39}" name="From"/>
    <tableColumn id="3" xr3:uid="{9565E861-02CE-4C5E-8730-43F71A4DEF35}" name="To"/>
    <tableColumn id="1" xr3:uid="{98D2E824-A1EA-40C3-B39B-F371CE133B34}" name="Risk Level"/>
    <tableColumn id="4" xr3:uid="{9EF43219-CB24-452E-88AE-BE468AA4A194}" name="Sco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13" dT="2024-09-02T22:38:12.85" personId="{E6EE7324-F63A-4859-B66C-828042A74D9C}" id="{9DED4B32-1F1A-47E5-8CC9-E2C6284ABBB4}">
    <text>Користити алгоритам из СМУ за одређивање озбиљности последица...одговорити на питања о нивоу утицаја на опулацију и о могућности прекида здравствених и других услуга...сугестија важи за све опасности</text>
  </threadedComment>
  <threadedComment ref="AA13" dT="2024-09-02T22:41:39.57" personId="{E6EE7324-F63A-4859-B66C-828042A74D9C}" id="{7811A3E8-9A13-43BC-90E9-5279E9BBABD8}">
    <text>Погледати дефиниције за нивое капацитета суочавањ у СМУ... поред добрих закона и подзаконских аката потребни су нам и симулационе вежбе, прекогранична сарадња итд...сугестија важи за све опасности</text>
  </threadedComment>
  <threadedComment ref="AC13" dT="2024-09-02T22:48:07.97" personId="{E6EE7324-F63A-4859-B66C-828042A74D9C}" id="{07A19ECD-A9C3-4028-80E2-66638BAB8ECA}">
    <text>Од препознатог капацитета, специфицирати онај део који нам је потребан као одговор на здравствену последицу, у овом случају: (1) Изненадна појава грознице, кашља (обично сув), главобоља, бол у мишићима и зглобовима, тешка малаксалост (лоше стање), бол у грлу и цурење из носа.
(2) Тешка болест или смрт се јавља нарочито код људи са високим ризиком, као што су труднице, деца млађа од 59 месеци и старије особе.
(3) Здравствени радници су под високим ризиком да добију инфекцију вирусом грипа због повећане изложености пацијентима и ризику даљег ширења, посебно на угрожене особе.
(4) Хоспитализација због сезонског грипа доводи до губитка радних дана због болести, смањења квалитета живота услед секундарних инфекција, повећаног изостајања из школе и повећаног коришћења болничких ресурса.
(5) Социо-економски губици
()...наравно уз улогу завода и његовог капацитета за одговор на сезонски грип (нпр у овом делу нам нису потребни спец хигијене)...код дефинисања капацитета, прво погледати последице које изазива свака опасност...сугестија важи за све опасности</text>
  </threadedComment>
  <threadedComment ref="AD13" dT="2024-09-02T22:50:33.77" personId="{E6EE7324-F63A-4859-B66C-828042A74D9C}" id="{BC363D5E-10BB-4F7F-ACD7-FF3849F9CD21}">
    <text>Штабови за ВС су увек део управљања, МЗ део здравственог сектора...овде препознати оне субјекте од посебног значаја који нису део здравственог сектора ( а основани су од стране државе) који нам могу помоћи у одговору...за које потребе их ангажујемо и са којим капацитетом...сугестија важи за све опасности</text>
  </threadedComment>
  <threadedComment ref="H14" dT="2024-09-02T22:34:01.44" personId="{E6EE7324-F63A-4859-B66C-828042A74D9C}" id="{844EFE71-0761-4A32-867D-6C83A36FBA0F}">
    <text>Навести само људе који живе у ризичном подручју...индиректни утицај можете образложити у детаљима о рањивости</text>
  </threadedComment>
  <threadedComment ref="H16" dT="2024-09-02T22:36:31.76" personId="{E6EE7324-F63A-4859-B66C-828042A74D9C}" id="{FCFC3E05-7FFA-4C46-86C4-C17B7B206517}">
    <text>Ако у детаљима у рањивости кажемо да нам је ризична популација: 1. труднице; 2. лица старија од шест месеци живота са хроничним поремећајима плућног система , хроничним поремећајима кардиоваскуларног система , метаболичким поремећајима, бубрежном дисфункцијом, хемоглобинопатијом, хроничним неуролошким поремећајима, малигним обољењима, имуносупресијом, извршеном трансплантацијом ткива и органа/током припреме за трансплантацију; 3. лица старија од 65 година; то нам је становништво које кроз конкретан број дефинишемо у делу изложености...сугестија важи за све опасности</text>
  </threadedComment>
  <threadedComment ref="H20" dT="2024-09-10T09:01:03.23" personId="{E6EE7324-F63A-4859-B66C-828042A74D9C}" id="{3B1FAB02-650E-4FEA-B124-0CFC70931065}">
    <text>Redukovati...izdvojiti najugroženiju gurpu stanovništva</text>
  </threadedComment>
  <threadedComment ref="Z20" dT="2024-09-02T22:40:08.97" personId="{E6EE7324-F63A-4859-B66C-828042A74D9C}" id="{D810C848-C94B-44DF-94ED-236F99E472D7}">
    <text>Сагледати реалан утицај оваквих опасности на живот и здравље, економију, екологију и критичну инфраструктуру...сугестија важи за све опасности</text>
  </threadedComment>
  <threadedComment ref="H22" dT="2024-09-10T09:01:08.87" personId="{E6EE7324-F63A-4859-B66C-828042A74D9C}" id="{E281988E-152C-4DD9-8EAB-8260990F76AF}">
    <text>Redukovati...izdvojiti najugroženiju gurpu stanovništva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pps.who.int/iris/handle/10665/326106" TargetMode="External"/><Relationship Id="rId1" Type="http://schemas.openxmlformats.org/officeDocument/2006/relationships/hyperlink" Target="https://www.undrr.org/publication/hazard-definition-and-classification-review" TargetMode="Externa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8EE3-5C9B-4802-AC02-DAA6A6DC9079}">
  <sheetPr codeName="Sheet7">
    <tabColor rgb="FFFF0000"/>
  </sheetPr>
  <dimension ref="A1:M18"/>
  <sheetViews>
    <sheetView workbookViewId="0">
      <selection activeCell="A4" sqref="A4"/>
    </sheetView>
  </sheetViews>
  <sheetFormatPr defaultColWidth="8.85546875" defaultRowHeight="14.45"/>
  <cols>
    <col min="1" max="13" width="15.7109375" customWidth="1"/>
  </cols>
  <sheetData>
    <row r="1" spans="1:13">
      <c r="A1" s="58" t="s">
        <v>0</v>
      </c>
      <c r="B1" s="58"/>
      <c r="C1" s="58"/>
      <c r="D1" s="58"/>
      <c r="E1" s="58"/>
      <c r="F1" s="58"/>
      <c r="G1" s="58"/>
      <c r="H1" s="58"/>
      <c r="I1" s="58"/>
      <c r="J1" s="58"/>
      <c r="K1" s="58"/>
      <c r="L1" s="58"/>
      <c r="M1" s="58"/>
    </row>
    <row r="2" spans="1:13">
      <c r="A2" s="58" t="s">
        <v>1</v>
      </c>
      <c r="B2" s="58" t="s">
        <v>2</v>
      </c>
      <c r="C2" s="58" t="s">
        <v>3</v>
      </c>
      <c r="D2" s="58" t="s">
        <v>4</v>
      </c>
      <c r="E2" s="58" t="s">
        <v>5</v>
      </c>
      <c r="F2" s="58" t="s">
        <v>6</v>
      </c>
      <c r="G2" s="58" t="s">
        <v>7</v>
      </c>
      <c r="H2" s="58" t="s">
        <v>8</v>
      </c>
      <c r="I2" s="58" t="s">
        <v>9</v>
      </c>
      <c r="J2" s="58" t="s">
        <v>10</v>
      </c>
      <c r="K2" s="58" t="s">
        <v>11</v>
      </c>
      <c r="L2" s="58" t="s">
        <v>12</v>
      </c>
      <c r="M2" s="58" t="s">
        <v>13</v>
      </c>
    </row>
    <row r="4" spans="1:13">
      <c r="A4" s="2" t="str" cm="1">
        <f t="array" aca="1" ref="A4:M4" ca="1">TRANSPOSE(_xlfn.TAKE(INDIRECT("'Languages'!"&amp;ADDRESS(MATCH($A$1,Languages!$A:$A,0),MATCH(Language,Languages!$1:$1,0))):INDIRECT("'Languages'!"&amp;ADDRESS(MATCH($A$1,Languages!$A:$A,0)+COUNTIF(Languages!$A:$A,$A$1),MATCH(Language,Languages!$1:$1,0))),COUNTIF(Languages!$A:$A,$A$1),-1))</f>
        <v>Геофизички</v>
      </c>
      <c r="B4" s="2" t="str">
        <f ca="1"/>
        <v>Везано за временске прилике</v>
      </c>
      <c r="C4" s="2" t="str">
        <f ca="1"/>
        <v>Респираторни патоген</v>
      </c>
      <c r="D4" s="2" t="str">
        <f ca="1"/>
        <v>Векторске болести</v>
      </c>
      <c r="E4" s="2" t="str">
        <f ca="1"/>
        <v>Феко -оралне болести</v>
      </c>
      <c r="F4" s="2" t="str">
        <f ca="1"/>
        <v>Вирусне хеморагичне грознице (ВХФ)</v>
      </c>
      <c r="G4" s="2" t="str">
        <f ca="1"/>
        <v>Контакт животиње и човека (зооноза)</v>
      </c>
      <c r="H4" s="2" t="str">
        <f ca="1"/>
        <v>Крвно преносиве болести и полно преносиве болести</v>
      </c>
      <c r="I4" s="2" t="str">
        <f ca="1"/>
        <v>Друге инфективне опасности</v>
      </c>
      <c r="J4" s="2" t="str">
        <f ca="1"/>
        <v>Ванземаљски</v>
      </c>
      <c r="K4" s="2" t="str">
        <f ca="1"/>
        <v>Технолошки</v>
      </c>
      <c r="L4" s="2" t="str">
        <f ca="1"/>
        <v>Друштвени</v>
      </c>
      <c r="M4" s="2" t="str">
        <f ca="1"/>
        <v>Заштита животне средине</v>
      </c>
    </row>
    <row r="5" spans="1:13">
      <c r="A5" t="str" cm="1">
        <f t="array" aca="1" ref="A5:A8" ca="1">_xlfn.TAKE(INDIRECT("'Languages'!"&amp;ADDRESS(MATCH(A$2,Languages!$A:$A,0),MATCH(Language,Languages!$1:$1,0))):INDIRECT("'Languages'!"&amp;ADDRESS(MATCH(A$2,Languages!$A:$A,0)+COUNTIF(Languages!$A:$A,A$2),MATCH(Language,Languages!$1:$1,0))),COUNTIF(Languages!$A:$A,A$2),-1)</f>
        <v>Земљотрес</v>
      </c>
      <c r="B5" t="str" cm="1">
        <f t="array" aca="1" ref="B5:B15" ca="1">_xlfn.TAKE(INDIRECT("'Languages'!"&amp;ADDRESS(MATCH(B$2,Languages!$A:$A,0),MATCH(Language,Languages!$1:$1,0))):INDIRECT("'Languages'!"&amp;ADDRESS(MATCH(B$2,Languages!$A:$A,0)+COUNTIF(Languages!$A:$A,B$2),MATCH(Language,Languages!$1:$1,0))),COUNTIF(Languages!$A:$A,B$2),-1)</f>
        <v>Лавина</v>
      </c>
      <c r="C5" t="str" cm="1">
        <f t="array" aca="1" ref="C5:C17" ca="1">_xlfn.TAKE(INDIRECT("'Languages'!"&amp;ADDRESS(MATCH(C$2,Languages!$A:$A,0),MATCH(Language,Languages!$1:$1,0))):INDIRECT("'Languages'!"&amp;ADDRESS(MATCH(C$2,Languages!$A:$A,0)+COUNTIF(Languages!$A:$A,C$2),MATCH(Language,Languages!$1:$1,0))),COUNTIF(Languages!$A:$A,C$2),-1)</f>
        <v>COVID-19</v>
      </c>
      <c r="D5" t="str" cm="1">
        <f t="array" aca="1" ref="D5:D16" ca="1">_xlfn.TAKE(INDIRECT("'Languages'!"&amp;ADDRESS(MATCH(D$2,Languages!$A:$A,0),MATCH(Language,Languages!$1:$1,0))):INDIRECT("'Languages'!"&amp;ADDRESS(MATCH(D$2,Languages!$A:$A,0)+COUNTIF(Languages!$A:$A,D$2),MATCH(Language,Languages!$1:$1,0))),COUNTIF(Languages!$A:$A,D$2),-1)</f>
        <v>Шагасова болест</v>
      </c>
      <c r="E5" t="str" cm="1">
        <f t="array" aca="1" ref="E5:E13" ca="1">_xlfn.TAKE(INDIRECT("'Languages'!"&amp;ADDRESS(MATCH(E$2,Languages!$A:$A,0),MATCH(Language,Languages!$1:$1,0))):INDIRECT("'Languages'!"&amp;ADDRESS(MATCH(E$2,Languages!$A:$A,0)+COUNTIF(Languages!$A:$A,E$2),MATCH(Language,Languages!$1:$1,0))),COUNTIF(Languages!$A:$A,E$2),-1)</f>
        <v>Колера/ акутна водена дијареја</v>
      </c>
      <c r="F5" t="str" cm="1">
        <f t="array" aca="1" ref="F5:F12" ca="1">_xlfn.TAKE(INDIRECT("'Languages'!"&amp;ADDRESS(MATCH(F$2,Languages!$A:$A,0),MATCH(Language,Languages!$1:$1,0))):INDIRECT("'Languages'!"&amp;ADDRESS(MATCH(F$2,Languages!$A:$A,0)+COUNTIF(Languages!$A:$A,F$2),MATCH(Language,Languages!$1:$1,0))),COUNTIF(Languages!$A:$A,F$2),-1)</f>
        <v>Алкхурма хеморагијска грозница</v>
      </c>
      <c r="G5" t="str" cm="1">
        <f t="array" aca="1" ref="G5:G11" ca="1">_xlfn.TAKE(INDIRECT("'Languages'!"&amp;ADDRESS(MATCH(G$2,Languages!$A:$A,0),MATCH(Language,Languages!$1:$1,0))):INDIRECT("'Languages'!"&amp;ADDRESS(MATCH(G$2,Languages!$A:$A,0)+COUNTIF(Languages!$A:$A,G$2),MATCH(Language,Languages!$1:$1,0))),COUNTIF(Languages!$A:$A,G$2),-1)</f>
        <v>Антракс</v>
      </c>
      <c r="H5" t="str" cm="1">
        <f t="array" aca="1" ref="H5:H7" ca="1">_xlfn.TAKE(INDIRECT("'Languages'!"&amp;ADDRESS(MATCH(H$2,Languages!$A:$A,0),MATCH(Language,Languages!$1:$1,0))):INDIRECT("'Languages'!"&amp;ADDRESS(MATCH(H$2,Languages!$A:$A,0)+COUNTIF(Languages!$A:$A,H$2),MATCH(Language,Languages!$1:$1,0))),COUNTIF(Languages!$A:$A,H$2),-1)</f>
        <v>Хепатитис Б</v>
      </c>
      <c r="I5" t="str" cm="1">
        <f t="array" aca="1" ref="I5:I7" ca="1">_xlfn.TAKE(INDIRECT("'Languages'!"&amp;ADDRESS(MATCH(I$2,Languages!$A:$A,0),MATCH(Language,Languages!$1:$1,0))):INDIRECT("'Languages'!"&amp;ADDRESS(MATCH(I$2,Languages!$A:$A,0)+COUNTIF(Languages!$A:$A,I$2),MATCH(Language,Languages!$1:$1,0))),COUNTIF(Languages!$A:$A,I$2),-1)</f>
        <v>Микроорганизми отпорни на антимикробне лекове</v>
      </c>
      <c r="J5" t="str" cm="1">
        <f t="array" aca="1" ref="J5:J8" ca="1">_xlfn.TAKE(INDIRECT("'Languages'!"&amp;ADDRESS(MATCH(J$2,Languages!$A:$A,0),MATCH(Language,Languages!$1:$1,0))):INDIRECT("'Languages'!"&amp;ADDRESS(MATCH(J$2,Languages!$A:$A,0)+COUNTIF(Languages!$A:$A,J$2),MATCH(Language,Languages!$1:$1,0))),COUNTIF(Languages!$A:$A,J$2),-1)</f>
        <v>Геогмагнетне олује</v>
      </c>
      <c r="K5" t="str" cm="1">
        <f t="array" aca="1" ref="K5:K18" ca="1">_xlfn.TAKE(INDIRECT("'Languages'!"&amp;ADDRESS(MATCH(K$2,Languages!$A:$A,0),MATCH(Language,Languages!$1:$1,0))):INDIRECT("'Languages'!"&amp;ADDRESS(MATCH(K$2,Languages!$A:$A,0)+COUNTIF(Languages!$A:$A,K$2),MATCH(Language,Languages!$1:$1,0))),COUNTIF(Languages!$A:$A,K$2),-1)</f>
        <v>Биолошки агенси</v>
      </c>
      <c r="L5" t="str" cm="1">
        <f t="array" aca="1" ref="L5:L12" ca="1">_xlfn.TAKE(INDIRECT("'Languages'!"&amp;ADDRESS(MATCH(L$2,Languages!$A:$A,0),MATCH(Language,Languages!$1:$1,0))):INDIRECT("'Languages'!"&amp;ADDRESS(MATCH(L$2,Languages!$A:$A,0)+COUNTIF(Languages!$A:$A,L$2),MATCH(Language,Languages!$1:$1,0))),COUNTIF(Languages!$A:$A,L$2),-1)</f>
        <v>Насиље</v>
      </c>
      <c r="M5" t="str" cm="1">
        <f t="array" aca="1" ref="M5:M10" ca="1">_xlfn.TAKE(INDIRECT("'Languages'!"&amp;ADDRESS(MATCH(M$2,Languages!$A:$A,0),MATCH(Language,Languages!$1:$1,0))):INDIRECT("'Languages'!"&amp;ADDRESS(MATCH(M$2,Languages!$A:$A,0)+COUNTIF(Languages!$A:$A,M$2),MATCH(Language,Languages!$1:$1,0))),COUNTIF(Languages!$A:$A,M$2),-1)</f>
        <v>Загађење ваздуха</v>
      </c>
    </row>
    <row r="6" spans="1:13">
      <c r="A6" t="str">
        <f ca="1"/>
        <v>Клизиште</v>
      </c>
      <c r="B6" t="str">
        <f ca="1"/>
        <v>Хладни талас / Тешка зима</v>
      </c>
      <c r="C6" t="str">
        <f ca="1"/>
        <v>Дифтерија</v>
      </c>
      <c r="D6" t="str">
        <f ca="1"/>
        <v>Чикунгуња грозница </v>
      </c>
      <c r="E6" t="str">
        <f ca="1"/>
        <v>Цриптоспоридиум</v>
      </c>
      <c r="F6" t="str">
        <f ca="1"/>
        <v>Кримско-конго хеморагична грозница</v>
      </c>
      <c r="G6" t="str">
        <f ca="1"/>
        <v>Лептоспироза</v>
      </c>
      <c r="H6" t="str">
        <f ca="1"/>
        <v>Хепатитис Ц</v>
      </c>
      <c r="I6" t="str">
        <f ca="1"/>
        <v>„Болест Х“</v>
      </c>
      <c r="J6" t="str">
        <f ca="1"/>
        <v>Метеорит</v>
      </c>
      <c r="K6" t="str">
        <f ca="1"/>
        <v>Хемијски агенси</v>
      </c>
      <c r="L6" t="str">
        <f ca="1"/>
        <v>Конфликти</v>
      </c>
      <c r="M6" t="str">
        <f ca="1"/>
        <v>Крчење шума</v>
      </c>
    </row>
    <row r="7" spans="1:13">
      <c r="A7" t="str">
        <f ca="1"/>
        <v>Цунами</v>
      </c>
      <c r="B7" t="str">
        <f ca="1"/>
        <v>Циклон</v>
      </c>
      <c r="C7" t="str">
        <f ca="1"/>
        <v>Сезонски грип</v>
      </c>
      <c r="D7" t="str">
        <f ca="1"/>
        <v>Денга</v>
      </c>
      <c r="E7" t="str">
        <f ca="1"/>
        <v>Гастроентеритис/болести које се преносе храном</v>
      </c>
      <c r="F7" t="str">
        <f ca="1"/>
        <v>Болест вируса еболе</v>
      </c>
      <c r="G7" t="str">
        <f ca="1"/>
        <v xml:space="preserve">Мајмунске богиње </v>
      </c>
      <c r="H7" t="str">
        <f ca="1"/>
        <v>ХИВ/АИДС</v>
      </c>
      <c r="I7" t="str">
        <f ca="1"/>
        <v>Шуга</v>
      </c>
      <c r="J7" t="str">
        <f ca="1"/>
        <v>Ударни талас</v>
      </c>
      <c r="K7" t="str">
        <f ca="1"/>
        <v>Сајбер напад</v>
      </c>
      <c r="L7" t="str">
        <f ca="1"/>
        <v>Грађански немири</v>
      </c>
      <c r="M7" t="str">
        <f ca="1"/>
        <v>Деградација земљишта и дезертификација</v>
      </c>
    </row>
    <row r="8" spans="1:13">
      <c r="A8" t="str">
        <f ca="1"/>
        <v>Вулканска активност</v>
      </c>
      <c r="B8" t="str">
        <f ca="1"/>
        <v>Суша</v>
      </c>
      <c r="C8" t="str">
        <f ca="1"/>
        <v>Морбили</v>
      </c>
      <c r="D8" t="str">
        <f ca="1"/>
        <v>Јапански енцефалитис</v>
      </c>
      <c r="E8" t="str">
        <f ca="1"/>
        <v>Хепатитис А</v>
      </c>
      <c r="F8" t="str">
        <f ca="1"/>
        <v>Ласа грозница</v>
      </c>
      <c r="G8" t="str">
        <f ca="1"/>
        <v>Куга</v>
      </c>
      <c r="J8" t="str">
        <f ca="1"/>
        <v>УВ зрачење</v>
      </c>
      <c r="K8" t="str">
        <f ca="1"/>
        <v>Експлозивни агенси</v>
      </c>
      <c r="L8" t="str">
        <f ca="1"/>
        <v>Експлозивни остаци из рата (ЕРВ)</v>
      </c>
      <c r="M8" t="str">
        <f ca="1"/>
        <v>Ерозија</v>
      </c>
    </row>
    <row r="9" spans="1:13">
      <c r="B9" t="str">
        <f ca="1"/>
        <v>Прашина/пешчана олуја</v>
      </c>
      <c r="C9" t="str">
        <f ca="1"/>
        <v>Менингококна болест</v>
      </c>
      <c r="D9" t="str">
        <f ca="1"/>
        <v>Лајшманијаза</v>
      </c>
      <c r="E9" t="str">
        <f ca="1"/>
        <v>Хепатитис Е</v>
      </c>
      <c r="F9" t="str">
        <f ca="1"/>
        <v>Марбуршка вирусна болест</v>
      </c>
      <c r="G9" t="str">
        <f ca="1"/>
        <v>Бруцелоза</v>
      </c>
      <c r="K9" t="str">
        <f ca="1"/>
        <v>Ватра</v>
      </c>
      <c r="L9" t="str">
        <f ca="1"/>
        <v>Финансијска криза</v>
      </c>
      <c r="M9" t="str">
        <f ca="1"/>
        <v>Подизање нивоа мора</v>
      </c>
    </row>
    <row r="10" spans="1:13">
      <c r="B10" t="str">
        <f ca="1"/>
        <v>Поплава</v>
      </c>
      <c r="C10" t="str">
        <f ca="1"/>
        <v>Заушке</v>
      </c>
      <c r="D10" t="str">
        <f ca="1"/>
        <v>Маларија</v>
      </c>
      <c r="E10" t="str">
        <f ca="1"/>
        <v>Листериоза</v>
      </c>
      <c r="F10" t="str">
        <f ca="1"/>
        <v>Омска хеморагична грозница</v>
      </c>
      <c r="G10" t="str">
        <f ca="1"/>
        <v>Кју грозница</v>
      </c>
      <c r="K10" t="str">
        <f ca="1"/>
        <v>Цурење гаса</v>
      </c>
      <c r="L10" t="str">
        <f ca="1"/>
        <v>Стампедо или дробљење</v>
      </c>
      <c r="M10" t="str">
        <f ca="1"/>
        <v>Шумски пожари</v>
      </c>
    </row>
    <row r="11" spans="1:13">
      <c r="B11" t="str">
        <f ca="1"/>
        <v>Топлотни талас</v>
      </c>
      <c r="C11" t="str">
        <f ca="1"/>
        <v>Велики кашаљ</v>
      </c>
      <c r="D11" t="str">
        <f ca="1"/>
        <v>Онкоцерцијаза</v>
      </c>
      <c r="E11" t="str">
        <f ca="1"/>
        <v>Паратифусна грозница</v>
      </c>
      <c r="F11" t="str">
        <f ca="1"/>
        <v>Грозница долине Рифт</v>
      </c>
      <c r="G11" t="str">
        <f ca="1"/>
        <v>Беснило</v>
      </c>
      <c r="K11" t="str">
        <f ca="1"/>
        <v>Рударске опасности</v>
      </c>
      <c r="L11" t="str">
        <f ca="1"/>
        <v>Тероризам</v>
      </c>
    </row>
    <row r="12" spans="1:13">
      <c r="B12" t="str">
        <f ca="1"/>
        <v>Загађен ваздух</v>
      </c>
      <c r="C12" t="str">
        <f ca="1"/>
        <v>Рубеоле</v>
      </c>
      <c r="D12" t="str">
        <f ca="1"/>
        <v>Шистосомијаза</v>
      </c>
      <c r="E12" t="str">
        <f ca="1"/>
        <v>Полиомијелитис</v>
      </c>
      <c r="F12" t="str">
        <f ca="1"/>
        <v>Жута грозница</v>
      </c>
      <c r="K12" t="str">
        <f ca="1"/>
        <v>Нуклеарни агенси</v>
      </c>
      <c r="L12" t="str">
        <f ca="1"/>
        <v>Међузаједнички сукоб</v>
      </c>
    </row>
    <row r="13" spans="1:13">
      <c r="B13" t="str">
        <f ca="1"/>
        <v>Олуја</v>
      </c>
      <c r="C13" t="str">
        <f ca="1"/>
        <v>Туберкулоза</v>
      </c>
      <c r="D13" t="str">
        <f ca="1"/>
        <v>Крпељски енцефалитис</v>
      </c>
      <c r="E13" t="str">
        <f ca="1"/>
        <v>Трбушни тифус</v>
      </c>
      <c r="K13" t="str">
        <f ca="1"/>
        <v>Загађење нафтом</v>
      </c>
    </row>
    <row r="14" spans="1:13">
      <c r="B14" t="str">
        <f ca="1"/>
        <v>Торнадо</v>
      </c>
      <c r="C14" t="str">
        <f ca="1"/>
        <v>Варичела</v>
      </c>
      <c r="D14" t="str">
        <f ca="1"/>
        <v>Трипаносомијаза (болест спавања)</v>
      </c>
      <c r="K14" t="str">
        <f ca="1"/>
        <v>Нестанак струје/или помрачење</v>
      </c>
    </row>
    <row r="15" spans="1:13">
      <c r="B15" t="str">
        <f ca="1"/>
        <v>Урушавање стена</v>
      </c>
      <c r="C15" t="str">
        <f ca="1"/>
        <v>Респираторни патогени са пандемијским потенцијалом (грипа, корона вирус, ортопокс вирус итд.)</v>
      </c>
      <c r="D15" t="str">
        <f ca="1"/>
        <v>Грозница Западног Нила</v>
      </c>
      <c r="K15" t="str">
        <f ca="1"/>
        <v>Средства за зрачење</v>
      </c>
    </row>
    <row r="16" spans="1:13">
      <c r="C16" t="str">
        <f ca="1"/>
        <v>МЕРС</v>
      </c>
      <c r="D16" t="str">
        <f ca="1"/>
        <v>Зика вирус</v>
      </c>
      <c r="K16" t="str">
        <f ca="1"/>
        <v>Колапс конструкције (урушавање зграде, кварови на бранама/мостовима)</v>
      </c>
    </row>
    <row r="17" spans="3:11">
      <c r="C17" t="str">
        <f ca="1"/>
        <v>Инфекција вирусом Нипах</v>
      </c>
      <c r="K17" t="str">
        <f ca="1"/>
        <v>Несреће у саобраћају</v>
      </c>
    </row>
    <row r="18" spans="3:11">
      <c r="K18" t="str">
        <f ca="1"/>
        <v>Квар у водоснабдевању</v>
      </c>
    </row>
  </sheetData>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12D5-E870-4B9D-BEC6-7628AABA4AB3}">
  <sheetPr codeName="Sheet1">
    <tabColor theme="7"/>
  </sheetPr>
  <dimension ref="A1:E106"/>
  <sheetViews>
    <sheetView topLeftCell="A7" workbookViewId="0">
      <selection activeCell="C102" sqref="C102"/>
    </sheetView>
  </sheetViews>
  <sheetFormatPr defaultColWidth="9.140625" defaultRowHeight="14.45"/>
  <cols>
    <col min="1" max="2" width="22.140625" style="1" customWidth="1"/>
    <col min="3" max="3" width="123.85546875" style="67" customWidth="1"/>
    <col min="4" max="12" width="17.140625" style="1" customWidth="1"/>
    <col min="13" max="16384" width="9.140625" style="1"/>
  </cols>
  <sheetData>
    <row r="1" spans="1:3" ht="100.9">
      <c r="A1" s="1" t="s">
        <v>14</v>
      </c>
      <c r="B1" s="69" t="str">
        <f>VLOOKUP($A1,Languages!$B:$K,MATCH(Language,Languages!$1:$1,0)-1,FALSE)</f>
        <v>Земљотрес</v>
      </c>
      <c r="C1" s="67" t="s">
        <v>15</v>
      </c>
    </row>
    <row r="2" spans="1:3" ht="86.45">
      <c r="A2" s="1" t="s">
        <v>16</v>
      </c>
      <c r="B2" s="69" t="str">
        <f>VLOOKUP($A2,Languages!$B:$K,MATCH(Language,Languages!$1:$1,0)-1,FALSE)</f>
        <v>Клизиште</v>
      </c>
      <c r="C2" s="67" t="s">
        <v>17</v>
      </c>
    </row>
    <row r="3" spans="1:3" ht="100.9">
      <c r="A3" s="1" t="s">
        <v>18</v>
      </c>
      <c r="B3" s="69" t="str">
        <f>VLOOKUP($A3,Languages!$B:$K,MATCH(Language,Languages!$1:$1,0)-1,FALSE)</f>
        <v>Цунами</v>
      </c>
      <c r="C3" s="67" t="s">
        <v>19</v>
      </c>
    </row>
    <row r="4" spans="1:3" ht="115.15">
      <c r="A4" s="1" t="s">
        <v>20</v>
      </c>
      <c r="B4" s="69" t="str">
        <f>VLOOKUP($A4,Languages!$B:$K,MATCH(Language,Languages!$1:$1,0)-1,FALSE)</f>
        <v>Вулканска активност</v>
      </c>
      <c r="C4" s="67" t="s">
        <v>21</v>
      </c>
    </row>
    <row r="5" spans="1:3">
      <c r="A5" s="1" t="s">
        <v>22</v>
      </c>
      <c r="B5" s="69" t="str">
        <f>VLOOKUP($A5,Languages!$B:$K,MATCH(Language,Languages!$1:$1,0)-1,FALSE)</f>
        <v>Лавина</v>
      </c>
    </row>
    <row r="6" spans="1:3">
      <c r="A6" s="1" t="s">
        <v>23</v>
      </c>
      <c r="B6" s="69" t="str">
        <f>VLOOKUP($A6,Languages!$B:$K,MATCH(Language,Languages!$1:$1,0)-1,FALSE)</f>
        <v>Хладни талас / Тешка зима</v>
      </c>
    </row>
    <row r="7" spans="1:3" ht="115.15">
      <c r="A7" s="1" t="s">
        <v>24</v>
      </c>
      <c r="B7" s="69" t="str">
        <f>VLOOKUP($A7,Languages!$B:$K,MATCH(Language,Languages!$1:$1,0)-1,FALSE)</f>
        <v>Циклон</v>
      </c>
      <c r="C7" s="67" t="s">
        <v>25</v>
      </c>
    </row>
    <row r="8" spans="1:3" ht="144">
      <c r="A8" s="1" t="s">
        <v>26</v>
      </c>
      <c r="B8" s="69" t="str">
        <f>VLOOKUP($A8,Languages!$B:$K,MATCH(Language,Languages!$1:$1,0)-1,FALSE)</f>
        <v>Суша</v>
      </c>
      <c r="C8" s="67" t="s">
        <v>27</v>
      </c>
    </row>
    <row r="9" spans="1:3" ht="86.45">
      <c r="A9" s="1" t="s">
        <v>28</v>
      </c>
      <c r="B9" s="69" t="str">
        <f>VLOOKUP($A9,Languages!$B:$K,MATCH(Language,Languages!$1:$1,0)-1,FALSE)</f>
        <v>Прашина/пешчана олуја</v>
      </c>
      <c r="C9" s="67" t="s">
        <v>29</v>
      </c>
    </row>
    <row r="10" spans="1:3" ht="161.25" customHeight="1">
      <c r="A10" s="1" t="s">
        <v>30</v>
      </c>
      <c r="B10" s="69" t="str">
        <f>VLOOKUP($A10,Languages!$B:$K,MATCH(Language,Languages!$1:$1,0)-1,FALSE)</f>
        <v>Поплава</v>
      </c>
      <c r="C10" s="67" t="s">
        <v>31</v>
      </c>
    </row>
    <row r="11" spans="1:3" ht="57.6">
      <c r="A11" s="1" t="s">
        <v>32</v>
      </c>
      <c r="B11" s="69" t="str">
        <f>VLOOKUP($A11,Languages!$B:$K,MATCH(Language,Languages!$1:$1,0)-1,FALSE)</f>
        <v>Топлотни талас</v>
      </c>
      <c r="C11" s="67" t="s">
        <v>33</v>
      </c>
    </row>
    <row r="12" spans="1:3" ht="15">
      <c r="A12" s="1" t="s">
        <v>34</v>
      </c>
      <c r="B12" s="69" t="str">
        <f>VLOOKUP($A12,Languages!$B:$K,MATCH(Language,Languages!$1:$1,0)-1,FALSE)</f>
        <v>Загађен ваздух</v>
      </c>
      <c r="C12" s="221" t="s">
        <v>35</v>
      </c>
    </row>
    <row r="13" spans="1:3">
      <c r="A13" s="1" t="s">
        <v>36</v>
      </c>
      <c r="B13" s="69" t="str">
        <f>VLOOKUP($A13,Languages!$B:$K,MATCH(Language,Languages!$1:$1,0)-1,FALSE)</f>
        <v>Олуја</v>
      </c>
    </row>
    <row r="14" spans="1:3" ht="57.6">
      <c r="A14" s="1" t="s">
        <v>37</v>
      </c>
      <c r="B14" s="69" t="str">
        <f>VLOOKUP($A14,Languages!$B:$K,MATCH(Language,Languages!$1:$1,0)-1,FALSE)</f>
        <v>Торнадо</v>
      </c>
      <c r="C14" s="67" t="s">
        <v>38</v>
      </c>
    </row>
    <row r="15" spans="1:3">
      <c r="A15" s="1" t="s">
        <v>39</v>
      </c>
      <c r="B15" s="69" t="str">
        <f>VLOOKUP($A15,Languages!$B:$K,MATCH(Language,Languages!$1:$1,0)-1,FALSE)</f>
        <v>Урушавање стена</v>
      </c>
    </row>
    <row r="16" spans="1:3" ht="115.15">
      <c r="A16" s="1" t="s">
        <v>40</v>
      </c>
      <c r="B16" s="69" t="str">
        <f>VLOOKUP($A16,Languages!$B:$K,MATCH(Language,Languages!$1:$1,0)-1,FALSE)</f>
        <v>COVID-19</v>
      </c>
      <c r="C16" s="67" t="s">
        <v>41</v>
      </c>
    </row>
    <row r="17" spans="1:5" ht="100.9">
      <c r="A17" s="1" t="s">
        <v>42</v>
      </c>
      <c r="B17" s="69" t="str">
        <f>VLOOKUP($A17,Languages!$B:$K,MATCH(Language,Languages!$1:$1,0)-1,FALSE)</f>
        <v>Дифтерија</v>
      </c>
      <c r="C17" s="67" t="s">
        <v>43</v>
      </c>
    </row>
    <row r="18" spans="1:5" ht="152.25">
      <c r="A18" s="1" t="s">
        <v>44</v>
      </c>
      <c r="B18" s="69" t="str">
        <f>VLOOKUP($A18,Languages!$B:$K,MATCH(Language,Languages!$1:$1,0)-1,FALSE)</f>
        <v>Сезонски грип</v>
      </c>
      <c r="C18" s="67" t="s">
        <v>45</v>
      </c>
    </row>
    <row r="19" spans="1:5" ht="72">
      <c r="A19" s="1" t="s">
        <v>46</v>
      </c>
      <c r="B19" s="69" t="str">
        <f>VLOOKUP($A19,Languages!$B:$K,MATCH(Language,Languages!$1:$1,0)-1,FALSE)</f>
        <v>Морбили</v>
      </c>
      <c r="C19" s="67" t="s">
        <v>47</v>
      </c>
      <c r="E19" s="1" t="str">
        <f>Consequences!C1</f>
        <v>(1) Повреде повезане са траумом и смрти услед урушавања зграде или секундарних ефеката као што су утапање услед цунамија или опекотине од пожара
(2) Инфраструктурни квар, укључујући оштећење здравствених установа и транспорта
(3) Поремећај рада здравствених услуга
(4) Здравствени радници можда неће моћи да дођу до здравствених установа и може доћи до губитка медицинских средстава
(5) Контаминација животне средине
(6) Повећана потреба за менталним здрављем и психосоцијалном подршком</v>
      </c>
    </row>
    <row r="20" spans="1:5" ht="43.15">
      <c r="A20" s="1" t="s">
        <v>48</v>
      </c>
      <c r="B20" s="69" t="str">
        <f>VLOOKUP($A20,Languages!$B:$K,MATCH(Language,Languages!$1:$1,0)-1,FALSE)</f>
        <v>Менингококна болест</v>
      </c>
      <c r="C20" s="67" t="s">
        <v>49</v>
      </c>
    </row>
    <row r="21" spans="1:5" ht="72">
      <c r="A21" s="1" t="s">
        <v>50</v>
      </c>
      <c r="B21" s="69" t="str">
        <f>VLOOKUP($A21,Languages!$B:$K,MATCH(Language,Languages!$1:$1,0)-1,FALSE)</f>
        <v>Заушке</v>
      </c>
      <c r="C21" s="67" t="s">
        <v>51</v>
      </c>
    </row>
    <row r="22" spans="1:5" ht="43.15">
      <c r="A22" s="1" t="s">
        <v>52</v>
      </c>
      <c r="B22" s="69" t="str">
        <f>VLOOKUP($A22,Languages!$B:$K,MATCH(Language,Languages!$1:$1,0)-1,FALSE)</f>
        <v>Велики кашаљ</v>
      </c>
      <c r="C22" s="67" t="s">
        <v>53</v>
      </c>
    </row>
    <row r="23" spans="1:5" ht="86.45">
      <c r="A23" s="1" t="s">
        <v>54</v>
      </c>
      <c r="B23" s="69" t="str">
        <f>VLOOKUP($A23,Languages!$B:$K,MATCH(Language,Languages!$1:$1,0)-1,FALSE)</f>
        <v>Рубеоле</v>
      </c>
      <c r="C23" s="67" t="s">
        <v>55</v>
      </c>
    </row>
    <row r="24" spans="1:5">
      <c r="A24" s="1" t="s">
        <v>56</v>
      </c>
      <c r="B24" s="69" t="str">
        <f>VLOOKUP($A24,Languages!$B:$K,MATCH(Language,Languages!$1:$1,0)-1,FALSE)</f>
        <v>Респираторни патогени са пандемијским потенцијалом (грипа, корона вирус, ортопокс вирус итд.)</v>
      </c>
    </row>
    <row r="25" spans="1:5" ht="43.15">
      <c r="A25" s="1" t="s">
        <v>57</v>
      </c>
      <c r="B25" s="69" t="str">
        <f>VLOOKUP($A25,Languages!$B:$K,MATCH(Language,Languages!$1:$1,0)-1,FALSE)</f>
        <v>МЕРС</v>
      </c>
      <c r="C25" s="67" t="s">
        <v>58</v>
      </c>
    </row>
    <row r="26" spans="1:5" ht="72">
      <c r="A26" s="1" t="s">
        <v>59</v>
      </c>
      <c r="B26" s="69" t="str">
        <f>VLOOKUP($A26,Languages!$B:$K,MATCH(Language,Languages!$1:$1,0)-1,FALSE)</f>
        <v>Инфекција вирусом Нипах</v>
      </c>
      <c r="C26" s="67" t="s">
        <v>60</v>
      </c>
    </row>
    <row r="27" spans="1:5" ht="129.6">
      <c r="A27" s="1" t="s">
        <v>61</v>
      </c>
      <c r="B27" s="69" t="str">
        <f>VLOOKUP($A27,Languages!$B:$K,MATCH(Language,Languages!$1:$1,0)-1,FALSE)</f>
        <v>Туберкулоза</v>
      </c>
      <c r="C27" s="67" t="s">
        <v>62</v>
      </c>
    </row>
    <row r="28" spans="1:5" ht="86.45">
      <c r="A28" s="1" t="s">
        <v>63</v>
      </c>
      <c r="B28" s="69" t="str">
        <f>VLOOKUP($A28,Languages!$B:$K,MATCH(Language,Languages!$1:$1,0)-1,FALSE)</f>
        <v>Варичела</v>
      </c>
      <c r="C28" s="67" t="s">
        <v>64</v>
      </c>
    </row>
    <row r="29" spans="1:5">
      <c r="A29" s="1" t="s">
        <v>65</v>
      </c>
      <c r="B29" s="69" t="str">
        <f>VLOOKUP($A29,Languages!$B:$K,MATCH(Language,Languages!$1:$1,0)-1,FALSE)</f>
        <v>Шагасова болест</v>
      </c>
    </row>
    <row r="30" spans="1:5" ht="43.15">
      <c r="A30" s="1" t="s">
        <v>66</v>
      </c>
      <c r="B30" s="69" t="str">
        <f>VLOOKUP($A30,Languages!$B:$K,MATCH(Language,Languages!$1:$1,0)-1,FALSE)</f>
        <v>Чикунгуња грозница </v>
      </c>
      <c r="C30" s="67" t="s">
        <v>67</v>
      </c>
    </row>
    <row r="31" spans="1:5" ht="43.15">
      <c r="A31" s="1" t="s">
        <v>68</v>
      </c>
      <c r="B31" s="69" t="str">
        <f>VLOOKUP($A31,Languages!$B:$K,MATCH(Language,Languages!$1:$1,0)-1,FALSE)</f>
        <v>Денга</v>
      </c>
      <c r="C31" s="67" t="s">
        <v>69</v>
      </c>
    </row>
    <row r="32" spans="1:5" ht="100.9">
      <c r="A32" s="1" t="s">
        <v>70</v>
      </c>
      <c r="B32" s="69" t="str">
        <f>VLOOKUP($A32,Languages!$B:$K,MATCH(Language,Languages!$1:$1,0)-1,FALSE)</f>
        <v>Јапански енцефалитис</v>
      </c>
      <c r="C32" s="67" t="s">
        <v>71</v>
      </c>
    </row>
    <row r="33" spans="1:3" ht="28.9">
      <c r="A33" s="1" t="s">
        <v>72</v>
      </c>
      <c r="B33" s="69" t="str">
        <f>VLOOKUP($A33,Languages!$B:$K,MATCH(Language,Languages!$1:$1,0)-1,FALSE)</f>
        <v>Лајшманијаза</v>
      </c>
      <c r="C33" s="67" t="s">
        <v>73</v>
      </c>
    </row>
    <row r="34" spans="1:3" ht="86.45">
      <c r="A34" s="1" t="s">
        <v>74</v>
      </c>
      <c r="B34" s="69" t="str">
        <f>VLOOKUP($A34,Languages!$B:$K,MATCH(Language,Languages!$1:$1,0)-1,FALSE)</f>
        <v>Маларија</v>
      </c>
      <c r="C34" s="67" t="s">
        <v>75</v>
      </c>
    </row>
    <row r="35" spans="1:3">
      <c r="A35" s="1" t="s">
        <v>76</v>
      </c>
      <c r="B35" s="69" t="str">
        <f>VLOOKUP($A35,Languages!$B:$K,MATCH(Language,Languages!$1:$1,0)-1,FALSE)</f>
        <v>Онкоцерцијаза</v>
      </c>
    </row>
    <row r="36" spans="1:3" ht="187.15">
      <c r="A36" s="1" t="s">
        <v>77</v>
      </c>
      <c r="B36" s="69" t="str">
        <f>VLOOKUP($A36,Languages!$B:$K,MATCH(Language,Languages!$1:$1,0)-1,FALSE)</f>
        <v>Шистосомијаза</v>
      </c>
      <c r="C36" s="67" t="s">
        <v>78</v>
      </c>
    </row>
    <row r="37" spans="1:3">
      <c r="A37" s="1" t="s">
        <v>79</v>
      </c>
      <c r="B37" s="69" t="str">
        <f>VLOOKUP($A37,Languages!$B:$K,MATCH(Language,Languages!$1:$1,0)-1,FALSE)</f>
        <v>Крпељски енцефалитис</v>
      </c>
    </row>
    <row r="38" spans="1:3">
      <c r="A38" s="1" t="s">
        <v>80</v>
      </c>
      <c r="B38" s="69" t="str">
        <f>VLOOKUP($A38,Languages!$B:$K,MATCH(Language,Languages!$1:$1,0)-1,FALSE)</f>
        <v>Трипаносомијаза (болест спавања)</v>
      </c>
    </row>
    <row r="39" spans="1:3" ht="72">
      <c r="A39" s="1" t="s">
        <v>81</v>
      </c>
      <c r="B39" s="69" t="str">
        <f>VLOOKUP($A39,Languages!$B:$K,MATCH(Language,Languages!$1:$1,0)-1,FALSE)</f>
        <v>Грозница Западног Нила</v>
      </c>
      <c r="C39" s="67" t="s">
        <v>82</v>
      </c>
    </row>
    <row r="40" spans="1:3">
      <c r="A40" s="1" t="s">
        <v>83</v>
      </c>
      <c r="B40" s="69" t="str">
        <f>VLOOKUP($A40,Languages!$B:$K,MATCH(Language,Languages!$1:$1,0)-1,FALSE)</f>
        <v>Зика вирус</v>
      </c>
    </row>
    <row r="41" spans="1:3" ht="72">
      <c r="A41" s="1" t="s">
        <v>84</v>
      </c>
      <c r="B41" s="69" t="str">
        <f>VLOOKUP($A41,Languages!$B:$K,MATCH(Language,Languages!$1:$1,0)-1,FALSE)</f>
        <v>Колера/ акутна водена дијареја</v>
      </c>
      <c r="C41" s="67" t="s">
        <v>85</v>
      </c>
    </row>
    <row r="42" spans="1:3">
      <c r="A42" s="1" t="s">
        <v>86</v>
      </c>
      <c r="B42" s="69" t="str">
        <f>VLOOKUP($A42,Languages!$B:$K,MATCH(Language,Languages!$1:$1,0)-1,FALSE)</f>
        <v>Цриптоспоридиум</v>
      </c>
    </row>
    <row r="43" spans="1:3" ht="28.9">
      <c r="A43" s="1" t="s">
        <v>87</v>
      </c>
      <c r="B43" s="69" t="str">
        <f>VLOOKUP($A43,Languages!$B:$K,MATCH(Language,Languages!$1:$1,0)-1,FALSE)</f>
        <v>Гастроентеритис/болести које се преносе храном</v>
      </c>
      <c r="C43" s="67" t="s">
        <v>88</v>
      </c>
    </row>
    <row r="44" spans="1:3" ht="43.15">
      <c r="A44" s="1" t="s">
        <v>89</v>
      </c>
      <c r="B44" s="69" t="str">
        <f>VLOOKUP($A44,Languages!$B:$K,MATCH(Language,Languages!$1:$1,0)-1,FALSE)</f>
        <v>Хепатитис А</v>
      </c>
      <c r="C44" s="67" t="s">
        <v>90</v>
      </c>
    </row>
    <row r="45" spans="1:3" ht="100.9">
      <c r="A45" s="1" t="s">
        <v>91</v>
      </c>
      <c r="B45" s="69" t="str">
        <f>VLOOKUP($A45,Languages!$B:$K,MATCH(Language,Languages!$1:$1,0)-1,FALSE)</f>
        <v>Хепатитис Е</v>
      </c>
      <c r="C45" s="67" t="s">
        <v>92</v>
      </c>
    </row>
    <row r="46" spans="1:3">
      <c r="A46" s="1" t="s">
        <v>93</v>
      </c>
      <c r="B46" s="69" t="str">
        <f>VLOOKUP($A46,Languages!$B:$K,MATCH(Language,Languages!$1:$1,0)-1,FALSE)</f>
        <v>Листериоза</v>
      </c>
    </row>
    <row r="47" spans="1:3">
      <c r="A47" s="1" t="s">
        <v>94</v>
      </c>
      <c r="B47" s="69" t="str">
        <f>VLOOKUP($A47,Languages!$B:$K,MATCH(Language,Languages!$1:$1,0)-1,FALSE)</f>
        <v>Паратифусна грозница</v>
      </c>
    </row>
    <row r="48" spans="1:3" ht="72">
      <c r="A48" s="1" t="s">
        <v>95</v>
      </c>
      <c r="B48" s="69" t="str">
        <f>VLOOKUP($A48,Languages!$B:$K,MATCH(Language,Languages!$1:$1,0)-1,FALSE)</f>
        <v>Полиомијелитис</v>
      </c>
      <c r="C48" s="67" t="s">
        <v>96</v>
      </c>
    </row>
    <row r="49" spans="1:3" ht="28.9">
      <c r="A49" s="1" t="s">
        <v>97</v>
      </c>
      <c r="B49" s="69" t="str">
        <f>VLOOKUP($A49,Languages!$B:$K,MATCH(Language,Languages!$1:$1,0)-1,FALSE)</f>
        <v>Трбушни тифус</v>
      </c>
      <c r="C49" s="67" t="s">
        <v>98</v>
      </c>
    </row>
    <row r="50" spans="1:3">
      <c r="A50" s="1" t="s">
        <v>99</v>
      </c>
      <c r="B50" s="69" t="str">
        <f>VLOOKUP($A50,Languages!$B:$K,MATCH(Language,Languages!$1:$1,0)-1,FALSE)</f>
        <v>Алкхурма хеморагијска грозница</v>
      </c>
    </row>
    <row r="51" spans="1:3">
      <c r="A51" s="1" t="s">
        <v>100</v>
      </c>
      <c r="B51" s="69" t="str">
        <f>VLOOKUP($A51,Languages!$B:$K,MATCH(Language,Languages!$1:$1,0)-1,FALSE)</f>
        <v>Кримско-конго хеморагична грозница</v>
      </c>
    </row>
    <row r="52" spans="1:3" ht="91.5">
      <c r="A52" s="1" t="s">
        <v>101</v>
      </c>
      <c r="B52" s="69" t="str">
        <f>VLOOKUP($A52,Languages!$B:$K,MATCH(Language,Languages!$1:$1,0)-1,FALSE)</f>
        <v>Болест вируса еболе</v>
      </c>
      <c r="C52" s="67" t="s">
        <v>102</v>
      </c>
    </row>
    <row r="53" spans="1:3" ht="115.15">
      <c r="A53" s="1" t="s">
        <v>103</v>
      </c>
      <c r="B53" s="69" t="str">
        <f>VLOOKUP($A53,Languages!$B:$K,MATCH(Language,Languages!$1:$1,0)-1,FALSE)</f>
        <v>Ласа грозница</v>
      </c>
      <c r="C53" s="67" t="s">
        <v>104</v>
      </c>
    </row>
    <row r="54" spans="1:3">
      <c r="A54" s="1" t="s">
        <v>105</v>
      </c>
      <c r="B54" s="69" t="str">
        <f>VLOOKUP($A54,Languages!$B:$K,MATCH(Language,Languages!$1:$1,0)-1,FALSE)</f>
        <v>Марбуршка вирусна болест</v>
      </c>
    </row>
    <row r="55" spans="1:3">
      <c r="A55" s="1" t="s">
        <v>106</v>
      </c>
      <c r="B55" s="69" t="str">
        <f>VLOOKUP($A55,Languages!$B:$K,MATCH(Language,Languages!$1:$1,0)-1,FALSE)</f>
        <v>Омска хеморагична грозница</v>
      </c>
    </row>
    <row r="56" spans="1:3">
      <c r="A56" s="1" t="s">
        <v>107</v>
      </c>
      <c r="B56" s="69" t="str">
        <f>VLOOKUP($A56,Languages!$B:$K,MATCH(Language,Languages!$1:$1,0)-1,FALSE)</f>
        <v>Грозница долине Рифт</v>
      </c>
    </row>
    <row r="57" spans="1:3" ht="72">
      <c r="A57" s="1" t="s">
        <v>108</v>
      </c>
      <c r="B57" s="69" t="str">
        <f>VLOOKUP($A57,Languages!$B:$K,MATCH(Language,Languages!$1:$1,0)-1,FALSE)</f>
        <v>Жута грозница</v>
      </c>
      <c r="C57" s="67" t="s">
        <v>109</v>
      </c>
    </row>
    <row r="58" spans="1:3" ht="115.15">
      <c r="A58" s="1" t="s">
        <v>110</v>
      </c>
      <c r="B58" s="69" t="str">
        <f>VLOOKUP($A58,Languages!$B:$K,MATCH(Language,Languages!$1:$1,0)-1,FALSE)</f>
        <v>Антракс</v>
      </c>
      <c r="C58" s="67" t="s">
        <v>111</v>
      </c>
    </row>
    <row r="59" spans="1:3">
      <c r="A59" s="1" t="s">
        <v>112</v>
      </c>
      <c r="B59" s="69" t="str">
        <f>VLOOKUP($A59,Languages!$B:$K,MATCH(Language,Languages!$1:$1,0)-1,FALSE)</f>
        <v>Лептоспироза</v>
      </c>
    </row>
    <row r="60" spans="1:3" ht="15">
      <c r="B60" s="69" t="e">
        <f>VLOOKUP($A60,Languages!$B:$K,MATCH(Language,Languages!$1:$1,0)-1,FALSE)</f>
        <v>#N/A</v>
      </c>
    </row>
    <row r="61" spans="1:3" ht="72">
      <c r="A61" s="1" t="s">
        <v>113</v>
      </c>
      <c r="B61" s="69" t="str">
        <f>VLOOKUP($A61,Languages!$B:$K,MATCH(Language,Languages!$1:$1,0)-1,FALSE)</f>
        <v xml:space="preserve">Мајмунске богиње </v>
      </c>
      <c r="C61" s="67" t="s">
        <v>114</v>
      </c>
    </row>
    <row r="62" spans="1:3" ht="57.6">
      <c r="A62" s="1" t="s">
        <v>115</v>
      </c>
      <c r="B62" s="69" t="str">
        <f>VLOOKUP($A62,Languages!$B:$K,MATCH(Language,Languages!$1:$1,0)-1,FALSE)</f>
        <v>Куга</v>
      </c>
      <c r="C62" s="67" t="s">
        <v>116</v>
      </c>
    </row>
    <row r="63" spans="1:3" ht="86.45">
      <c r="A63" s="1" t="s">
        <v>117</v>
      </c>
      <c r="B63" s="69" t="str">
        <f>VLOOKUP($A63,Languages!$B:$K,MATCH(Language,Languages!$1:$1,0)-1,FALSE)</f>
        <v>Беснило</v>
      </c>
      <c r="C63" s="67" t="s">
        <v>118</v>
      </c>
    </row>
    <row r="64" spans="1:3" ht="72">
      <c r="A64" s="1" t="s">
        <v>119</v>
      </c>
      <c r="B64" s="69" t="str">
        <f>VLOOKUP($A64,Languages!$B:$K,MATCH(Language,Languages!$1:$1,0)-1,FALSE)</f>
        <v>Хепатитис Б</v>
      </c>
      <c r="C64" s="67" t="s">
        <v>120</v>
      </c>
    </row>
    <row r="65" spans="1:3" ht="28.9">
      <c r="A65" s="1" t="s">
        <v>121</v>
      </c>
      <c r="B65" s="69" t="str">
        <f>VLOOKUP($A65,Languages!$B:$K,MATCH(Language,Languages!$1:$1,0)-1,FALSE)</f>
        <v>Хепатитис Ц</v>
      </c>
      <c r="C65" s="67" t="s">
        <v>122</v>
      </c>
    </row>
    <row r="66" spans="1:3" ht="115.15">
      <c r="A66" s="1" t="s">
        <v>123</v>
      </c>
      <c r="B66" s="69" t="str">
        <f>VLOOKUP($A66,Languages!$B:$K,MATCH(Language,Languages!$1:$1,0)-1,FALSE)</f>
        <v>ХИВ/АИДС</v>
      </c>
      <c r="C66" s="67" t="s">
        <v>124</v>
      </c>
    </row>
    <row r="67" spans="1:3">
      <c r="A67" s="1" t="s">
        <v>125</v>
      </c>
      <c r="B67" s="69" t="str">
        <f>VLOOKUP($A67,Languages!$B:$K,MATCH(Language,Languages!$1:$1,0)-1,FALSE)</f>
        <v>Микроорганизми отпорни на антимикробне лекове</v>
      </c>
    </row>
    <row r="68" spans="1:3">
      <c r="A68" s="1" t="s">
        <v>126</v>
      </c>
      <c r="B68" s="69" t="str">
        <f>VLOOKUP($A68,Languages!$B:$K,MATCH(Language,Languages!$1:$1,0)-1,FALSE)</f>
        <v>„Болест Х“</v>
      </c>
    </row>
    <row r="69" spans="1:3" ht="201.6">
      <c r="A69" s="1" t="s">
        <v>127</v>
      </c>
      <c r="B69" s="69" t="str">
        <f>VLOOKUP($A69,Languages!$B:$K,MATCH(Language,Languages!$1:$1,0)-1,FALSE)</f>
        <v>Шуга</v>
      </c>
      <c r="C69" s="67" t="s">
        <v>128</v>
      </c>
    </row>
    <row r="70" spans="1:3">
      <c r="A70" s="1" t="s">
        <v>129</v>
      </c>
      <c r="B70" s="69" t="str">
        <f>VLOOKUP($A70,Languages!$B:$K,MATCH(Language,Languages!$1:$1,0)-1,FALSE)</f>
        <v>Геогмагнетне олује</v>
      </c>
    </row>
    <row r="71" spans="1:3">
      <c r="A71" s="1" t="s">
        <v>130</v>
      </c>
      <c r="B71" s="69" t="str">
        <f>VLOOKUP($A71,Languages!$B:$K,MATCH(Language,Languages!$1:$1,0)-1,FALSE)</f>
        <v>Метеорит</v>
      </c>
    </row>
    <row r="72" spans="1:3">
      <c r="A72" s="1" t="s">
        <v>131</v>
      </c>
      <c r="B72" s="69" t="str">
        <f>VLOOKUP($A72,Languages!$B:$K,MATCH(Language,Languages!$1:$1,0)-1,FALSE)</f>
        <v>Ударни талас</v>
      </c>
    </row>
    <row r="73" spans="1:3">
      <c r="A73" s="1" t="s">
        <v>132</v>
      </c>
      <c r="B73" s="69" t="str">
        <f>VLOOKUP($A73,Languages!$B:$K,MATCH(Language,Languages!$1:$1,0)-1,FALSE)</f>
        <v>УВ зрачење</v>
      </c>
    </row>
    <row r="74" spans="1:3">
      <c r="A74" s="1" t="s">
        <v>133</v>
      </c>
      <c r="B74" s="69" t="str">
        <f>VLOOKUP($A74,Languages!$B:$K,MATCH(Language,Languages!$1:$1,0)-1,FALSE)</f>
        <v>Биолошки агенси</v>
      </c>
    </row>
    <row r="75" spans="1:3">
      <c r="A75" s="1" t="s">
        <v>134</v>
      </c>
      <c r="B75" s="69" t="str">
        <f>VLOOKUP($A75,Languages!$B:$K,MATCH(Language,Languages!$1:$1,0)-1,FALSE)</f>
        <v>Хемијски агенси</v>
      </c>
    </row>
    <row r="76" spans="1:3" ht="72">
      <c r="A76" s="1" t="s">
        <v>135</v>
      </c>
      <c r="B76" s="69" t="str">
        <f>VLOOKUP($A76,Languages!$B:$K,MATCH(Language,Languages!$1:$1,0)-1,FALSE)</f>
        <v>Сајбер напад</v>
      </c>
      <c r="C76" s="67" t="s">
        <v>136</v>
      </c>
    </row>
    <row r="77" spans="1:3">
      <c r="A77" s="1" t="s">
        <v>137</v>
      </c>
      <c r="B77" s="69" t="str">
        <f>VLOOKUP($A77,Languages!$B:$K,MATCH(Language,Languages!$1:$1,0)-1,FALSE)</f>
        <v>Експлозивни агенси</v>
      </c>
    </row>
    <row r="78" spans="1:3" ht="57.6">
      <c r="A78" s="1" t="s">
        <v>138</v>
      </c>
      <c r="B78" s="69" t="str">
        <f>VLOOKUP($A78,Languages!$B:$K,MATCH(Language,Languages!$1:$1,0)-1,FALSE)</f>
        <v>Ватра</v>
      </c>
      <c r="C78" s="67" t="s">
        <v>139</v>
      </c>
    </row>
    <row r="79" spans="1:3">
      <c r="A79" s="1" t="s">
        <v>140</v>
      </c>
      <c r="B79" s="69" t="str">
        <f>VLOOKUP($A79,Languages!$B:$K,MATCH(Language,Languages!$1:$1,0)-1,FALSE)</f>
        <v>Цурење гаса</v>
      </c>
    </row>
    <row r="80" spans="1:3">
      <c r="A80" s="1" t="s">
        <v>141</v>
      </c>
      <c r="B80" s="69" t="str">
        <f>VLOOKUP($A80,Languages!$B:$K,MATCH(Language,Languages!$1:$1,0)-1,FALSE)</f>
        <v>Рударске опасности</v>
      </c>
    </row>
    <row r="81" spans="1:3">
      <c r="A81" s="1" t="s">
        <v>142</v>
      </c>
      <c r="B81" s="69" t="str">
        <f>VLOOKUP($A81,Languages!$B:$K,MATCH(Language,Languages!$1:$1,0)-1,FALSE)</f>
        <v>Нуклеарни агенси</v>
      </c>
    </row>
    <row r="82" spans="1:3">
      <c r="A82" s="1" t="s">
        <v>143</v>
      </c>
      <c r="B82" s="69" t="str">
        <f>VLOOKUP($A82,Languages!$B:$K,MATCH(Language,Languages!$1:$1,0)-1,FALSE)</f>
        <v>Загађење нафтом</v>
      </c>
    </row>
    <row r="83" spans="1:3">
      <c r="A83" s="1" t="s">
        <v>144</v>
      </c>
      <c r="B83" s="69" t="str">
        <f>VLOOKUP($A83,Languages!$B:$K,MATCH(Language,Languages!$1:$1,0)-1,FALSE)</f>
        <v>Нестанак струје/или помрачење</v>
      </c>
    </row>
    <row r="84" spans="1:3">
      <c r="A84" s="1" t="s">
        <v>145</v>
      </c>
      <c r="B84" s="69" t="str">
        <f>VLOOKUP($A84,Languages!$B:$K,MATCH(Language,Languages!$1:$1,0)-1,FALSE)</f>
        <v>Средства за зрачење</v>
      </c>
    </row>
    <row r="85" spans="1:3">
      <c r="A85" s="1" t="s">
        <v>146</v>
      </c>
      <c r="B85" s="69" t="str">
        <f>VLOOKUP($A85,Languages!$B:$K,MATCH(Language,Languages!$1:$1,0)-1,FALSE)</f>
        <v>Колапс конструкције (урушавање зграде, кварови на бранама/мостовима)</v>
      </c>
    </row>
    <row r="86" spans="1:3">
      <c r="A86" s="1" t="s">
        <v>147</v>
      </c>
      <c r="B86" s="69" t="str">
        <f>VLOOKUP($A86,Languages!$B:$K,MATCH(Language,Languages!$1:$1,0)-1,FALSE)</f>
        <v>Несреће у саобраћају</v>
      </c>
    </row>
    <row r="87" spans="1:3">
      <c r="A87" s="1" t="s">
        <v>148</v>
      </c>
      <c r="B87" s="69" t="str">
        <f>VLOOKUP($A87,Languages!$B:$K,MATCH(Language,Languages!$1:$1,0)-1,FALSE)</f>
        <v>Квар у водоснабдевању</v>
      </c>
    </row>
    <row r="88" spans="1:3">
      <c r="A88" s="1" t="s">
        <v>149</v>
      </c>
      <c r="B88" s="69" t="str">
        <f>VLOOKUP($A88,Languages!$B:$K,MATCH(Language,Languages!$1:$1,0)-1,FALSE)</f>
        <v>Насиље</v>
      </c>
    </row>
    <row r="89" spans="1:3" ht="100.9">
      <c r="A89" s="1" t="s">
        <v>150</v>
      </c>
      <c r="B89" s="69" t="str">
        <f>VLOOKUP($A89,Languages!$B:$K,MATCH(Language,Languages!$1:$1,0)-1,FALSE)</f>
        <v>Конфликти</v>
      </c>
      <c r="C89" s="67" t="s">
        <v>151</v>
      </c>
    </row>
    <row r="90" spans="1:3">
      <c r="A90" s="1" t="s">
        <v>152</v>
      </c>
      <c r="B90" s="69" t="str">
        <f>VLOOKUP($A90,Languages!$B:$K,MATCH(Language,Languages!$1:$1,0)-1,FALSE)</f>
        <v>Грађански немири</v>
      </c>
    </row>
    <row r="91" spans="1:3">
      <c r="A91" s="1" t="s">
        <v>153</v>
      </c>
      <c r="B91" s="69" t="str">
        <f>VLOOKUP($A91,Languages!$B:$K,MATCH(Language,Languages!$1:$1,0)-1,FALSE)</f>
        <v>Експлозивни остаци из рата (ЕРВ)</v>
      </c>
    </row>
    <row r="92" spans="1:3">
      <c r="A92" s="1" t="s">
        <v>154</v>
      </c>
      <c r="B92" s="69" t="str">
        <f>VLOOKUP($A92,Languages!$B:$K,MATCH(Language,Languages!$1:$1,0)-1,FALSE)</f>
        <v>Финансијска криза</v>
      </c>
    </row>
    <row r="93" spans="1:3">
      <c r="A93" s="1" t="s">
        <v>155</v>
      </c>
      <c r="B93" s="69" t="str">
        <f>VLOOKUP($A93,Languages!$B:$K,MATCH(Language,Languages!$1:$1,0)-1,FALSE)</f>
        <v>Стампедо или дробљење</v>
      </c>
    </row>
    <row r="94" spans="1:3" ht="15">
      <c r="A94" s="1" t="s">
        <v>156</v>
      </c>
      <c r="B94" s="69" t="str">
        <f>VLOOKUP($A94,Languages!$B:$K,MATCH(Language,Languages!$1:$1,0)-1,FALSE)</f>
        <v>Тероризам</v>
      </c>
    </row>
    <row r="95" spans="1:3">
      <c r="A95" s="1" t="s">
        <v>157</v>
      </c>
      <c r="B95" s="69" t="str">
        <f>VLOOKUP($A95,Languages!$B:$K,MATCH(Language,Languages!$1:$1,0)-1,FALSE)</f>
        <v>Загађење ваздуха</v>
      </c>
    </row>
    <row r="96" spans="1:3">
      <c r="A96" s="1" t="s">
        <v>158</v>
      </c>
      <c r="B96" s="69" t="str">
        <f>VLOOKUP($A96,Languages!$B:$K,MATCH(Language,Languages!$1:$1,0)-1,FALSE)</f>
        <v>Крчење шума</v>
      </c>
    </row>
    <row r="97" spans="1:3" ht="57.6">
      <c r="A97" s="1" t="s">
        <v>159</v>
      </c>
      <c r="B97" s="69" t="str">
        <f>VLOOKUP($A97,Languages!$B:$K,MATCH(Language,Languages!$1:$1,0)-1,FALSE)</f>
        <v>Деградација земљишта и дезертификација</v>
      </c>
      <c r="C97" s="67" t="s">
        <v>160</v>
      </c>
    </row>
    <row r="98" spans="1:3">
      <c r="A98" s="1" t="s">
        <v>161</v>
      </c>
      <c r="B98" s="69" t="str">
        <f>VLOOKUP($A98,Languages!$B:$K,MATCH(Language,Languages!$1:$1,0)-1,FALSE)</f>
        <v>Ерозија</v>
      </c>
    </row>
    <row r="99" spans="1:3">
      <c r="A99" s="1" t="s">
        <v>162</v>
      </c>
      <c r="B99" s="69" t="str">
        <f>VLOOKUP($A99,Languages!$B:$K,MATCH(Language,Languages!$1:$1,0)-1,FALSE)</f>
        <v>Подизање нивоа мора</v>
      </c>
    </row>
    <row r="100" spans="1:3" ht="91.5">
      <c r="A100" s="1" t="s">
        <v>163</v>
      </c>
      <c r="B100" s="69" t="str">
        <f>VLOOKUP($A100,Languages!$B:$K,MATCH(Language,Languages!$1:$1,0)-1,FALSE)</f>
        <v>Шумски пожари</v>
      </c>
      <c r="C100" s="67" t="s">
        <v>164</v>
      </c>
    </row>
    <row r="101" spans="1:3" ht="121.5">
      <c r="B101" s="69" t="s">
        <v>165</v>
      </c>
      <c r="C101" s="67" t="s">
        <v>166</v>
      </c>
    </row>
    <row r="102" spans="1:3" ht="76.5">
      <c r="B102" s="69" t="s">
        <v>167</v>
      </c>
      <c r="C102" s="260" t="s">
        <v>168</v>
      </c>
    </row>
    <row r="103" spans="1:3" ht="15"/>
    <row r="104" spans="1:3" ht="15"/>
    <row r="105" spans="1:3" ht="15"/>
    <row r="106" spans="1:3" ht="15"/>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5EE5-76B2-43D7-B175-051AD55CD114}">
  <sheetPr codeName="Sheet3">
    <tabColor theme="7"/>
  </sheetPr>
  <dimension ref="A1:G99"/>
  <sheetViews>
    <sheetView workbookViewId="0">
      <selection activeCell="E4" sqref="E4"/>
    </sheetView>
  </sheetViews>
  <sheetFormatPr defaultColWidth="8.85546875" defaultRowHeight="14.45"/>
  <cols>
    <col min="1" max="4" width="27.7109375" style="3" customWidth="1"/>
    <col min="5" max="5" width="76.140625" style="72" customWidth="1"/>
    <col min="6" max="6" width="44.7109375" style="73" customWidth="1"/>
    <col min="7" max="7" width="21.85546875" style="73" customWidth="1"/>
  </cols>
  <sheetData>
    <row r="1" spans="1:7">
      <c r="A1" s="4" t="s">
        <v>169</v>
      </c>
      <c r="B1" s="4" t="s">
        <v>170</v>
      </c>
      <c r="C1" s="4" t="s">
        <v>171</v>
      </c>
      <c r="D1" s="4"/>
      <c r="E1" s="70" t="s">
        <v>172</v>
      </c>
      <c r="F1" s="71" t="s">
        <v>173</v>
      </c>
      <c r="G1" s="71" t="s">
        <v>174</v>
      </c>
    </row>
    <row r="2" spans="1:7" ht="57.6">
      <c r="A2" s="3" t="s">
        <v>175</v>
      </c>
      <c r="B2" s="3" t="s">
        <v>176</v>
      </c>
      <c r="C2" s="3" t="s">
        <v>14</v>
      </c>
      <c r="D2" s="68" t="str">
        <f>VLOOKUP($C2,Languages!$B:$K,MATCH(Language,Languages!$1:$1,0)-1,FALSE)</f>
        <v>Земљотрес</v>
      </c>
      <c r="E2" s="72" t="s">
        <v>177</v>
      </c>
      <c r="F2" s="73" t="s">
        <v>178</v>
      </c>
      <c r="G2" s="73" t="s">
        <v>179</v>
      </c>
    </row>
    <row r="3" spans="1:7" ht="57.6">
      <c r="A3" s="3" t="s">
        <v>175</v>
      </c>
      <c r="B3" s="3" t="s">
        <v>176</v>
      </c>
      <c r="C3" s="3" t="s">
        <v>16</v>
      </c>
      <c r="D3" s="68" t="str">
        <f>VLOOKUP($C3,Languages!$B:$K,MATCH(Language,Languages!$1:$1,0)-1,FALSE)</f>
        <v>Клизиште</v>
      </c>
      <c r="E3" s="72" t="s">
        <v>180</v>
      </c>
      <c r="F3" s="73" t="s">
        <v>178</v>
      </c>
      <c r="G3" s="73" t="s">
        <v>181</v>
      </c>
    </row>
    <row r="4" spans="1:7" ht="57.6">
      <c r="A4" s="3" t="s">
        <v>175</v>
      </c>
      <c r="B4" s="3" t="s">
        <v>176</v>
      </c>
      <c r="C4" s="3" t="s">
        <v>18</v>
      </c>
      <c r="D4" s="68" t="str">
        <f>VLOOKUP($C4,Languages!$B:$K,MATCH(Language,Languages!$1:$1,0)-1,FALSE)</f>
        <v>Цунами</v>
      </c>
      <c r="E4" s="72" t="s">
        <v>182</v>
      </c>
      <c r="F4" s="73" t="s">
        <v>178</v>
      </c>
      <c r="G4" s="73" t="s">
        <v>183</v>
      </c>
    </row>
    <row r="5" spans="1:7" ht="57.6">
      <c r="A5" s="3" t="s">
        <v>175</v>
      </c>
      <c r="B5" s="3" t="s">
        <v>176</v>
      </c>
      <c r="C5" s="3" t="s">
        <v>20</v>
      </c>
      <c r="D5" s="68" t="str">
        <f>VLOOKUP($C5,Languages!$B:$K,MATCH(Language,Languages!$1:$1,0)-1,FALSE)</f>
        <v>Вулканска активност</v>
      </c>
      <c r="E5" s="72" t="s">
        <v>184</v>
      </c>
      <c r="F5" s="73" t="s">
        <v>178</v>
      </c>
      <c r="G5" s="73" t="s">
        <v>185</v>
      </c>
    </row>
    <row r="6" spans="1:7" ht="28.9">
      <c r="A6" s="3" t="s">
        <v>175</v>
      </c>
      <c r="B6" s="3" t="s">
        <v>186</v>
      </c>
      <c r="C6" s="3" t="s">
        <v>22</v>
      </c>
      <c r="D6" s="68" t="str">
        <f>VLOOKUP($C6,Languages!$B:$K,MATCH(Language,Languages!$1:$1,0)-1,FALSE)</f>
        <v>Лавина</v>
      </c>
      <c r="E6" s="72" t="s">
        <v>187</v>
      </c>
      <c r="F6" s="73" t="s">
        <v>178</v>
      </c>
      <c r="G6" s="73" t="s">
        <v>188</v>
      </c>
    </row>
    <row r="7" spans="1:7" ht="57.6">
      <c r="A7" s="3" t="s">
        <v>175</v>
      </c>
      <c r="B7" s="3" t="s">
        <v>186</v>
      </c>
      <c r="C7" s="3" t="s">
        <v>23</v>
      </c>
      <c r="D7" s="68" t="str">
        <f>VLOOKUP($C7,Languages!$B:$K,MATCH(Language,Languages!$1:$1,0)-1,FALSE)</f>
        <v>Хладни талас / Тешка зима</v>
      </c>
      <c r="E7" s="72" t="s">
        <v>189</v>
      </c>
      <c r="F7" s="73" t="s">
        <v>178</v>
      </c>
      <c r="G7" s="73" t="s">
        <v>188</v>
      </c>
    </row>
    <row r="8" spans="1:7" ht="57.6">
      <c r="A8" s="3" t="s">
        <v>175</v>
      </c>
      <c r="B8" s="3" t="s">
        <v>186</v>
      </c>
      <c r="C8" s="3" t="s">
        <v>24</v>
      </c>
      <c r="D8" s="68" t="str">
        <f>VLOOKUP($C8,Languages!$B:$K,MATCH(Language,Languages!$1:$1,0)-1,FALSE)</f>
        <v>Циклон</v>
      </c>
      <c r="E8" s="72" t="s">
        <v>190</v>
      </c>
      <c r="F8" s="73" t="s">
        <v>178</v>
      </c>
      <c r="G8" s="73" t="s">
        <v>191</v>
      </c>
    </row>
    <row r="9" spans="1:7" ht="43.15">
      <c r="A9" s="3" t="s">
        <v>175</v>
      </c>
      <c r="B9" s="3" t="s">
        <v>186</v>
      </c>
      <c r="C9" s="3" t="s">
        <v>26</v>
      </c>
      <c r="D9" s="68" t="str">
        <f>VLOOKUP($C9,Languages!$B:$K,MATCH(Language,Languages!$1:$1,0)-1,FALSE)</f>
        <v>Суша</v>
      </c>
      <c r="E9" s="72" t="s">
        <v>192</v>
      </c>
      <c r="F9" s="73" t="s">
        <v>178</v>
      </c>
      <c r="G9" s="73" t="s">
        <v>193</v>
      </c>
    </row>
    <row r="10" spans="1:7" ht="28.9">
      <c r="A10" s="3" t="s">
        <v>175</v>
      </c>
      <c r="B10" s="3" t="s">
        <v>186</v>
      </c>
      <c r="C10" s="3" t="s">
        <v>28</v>
      </c>
      <c r="D10" s="68" t="str">
        <f>VLOOKUP($C10,Languages!$B:$K,MATCH(Language,Languages!$1:$1,0)-1,FALSE)</f>
        <v>Прашина/пешчана олуја</v>
      </c>
      <c r="E10" s="72" t="s">
        <v>194</v>
      </c>
      <c r="F10" s="73" t="s">
        <v>178</v>
      </c>
      <c r="G10" s="73" t="s">
        <v>195</v>
      </c>
    </row>
    <row r="11" spans="1:7" ht="72">
      <c r="A11" s="3" t="s">
        <v>175</v>
      </c>
      <c r="B11" s="3" t="s">
        <v>186</v>
      </c>
      <c r="C11" s="3" t="s">
        <v>30</v>
      </c>
      <c r="D11" s="68" t="str">
        <f>VLOOKUP($C11,Languages!$B:$K,MATCH(Language,Languages!$1:$1,0)-1,FALSE)</f>
        <v>Поплава</v>
      </c>
      <c r="E11" s="72" t="s">
        <v>196</v>
      </c>
      <c r="F11" s="73" t="s">
        <v>178</v>
      </c>
      <c r="G11" s="73" t="s">
        <v>197</v>
      </c>
    </row>
    <row r="12" spans="1:7" ht="86.45">
      <c r="A12" s="3" t="s">
        <v>175</v>
      </c>
      <c r="B12" s="3" t="s">
        <v>186</v>
      </c>
      <c r="C12" s="3" t="s">
        <v>32</v>
      </c>
      <c r="D12" s="68" t="str">
        <f>VLOOKUP($C12,Languages!$B:$K,MATCH(Language,Languages!$1:$1,0)-1,FALSE)</f>
        <v>Топлотни талас</v>
      </c>
      <c r="E12" s="72" t="s">
        <v>198</v>
      </c>
      <c r="F12" s="73" t="s">
        <v>178</v>
      </c>
      <c r="G12" s="73" t="s">
        <v>199</v>
      </c>
    </row>
    <row r="13" spans="1:7" ht="100.9">
      <c r="A13" s="3" t="s">
        <v>175</v>
      </c>
      <c r="B13" s="3" t="s">
        <v>186</v>
      </c>
      <c r="C13" s="3" t="s">
        <v>34</v>
      </c>
      <c r="D13" s="68" t="str">
        <f>VLOOKUP($C13,Languages!$B:$K,MATCH(Language,Languages!$1:$1,0)-1,FALSE)</f>
        <v>Загађен ваздух</v>
      </c>
      <c r="E13" s="72" t="s">
        <v>200</v>
      </c>
      <c r="F13" s="73" t="s">
        <v>178</v>
      </c>
      <c r="G13" s="73" t="s">
        <v>188</v>
      </c>
    </row>
    <row r="14" spans="1:7" ht="172.9">
      <c r="A14" s="3" t="s">
        <v>175</v>
      </c>
      <c r="B14" s="3" t="s">
        <v>186</v>
      </c>
      <c r="C14" s="3" t="s">
        <v>36</v>
      </c>
      <c r="D14" s="68" t="str">
        <f>VLOOKUP($C14,Languages!$B:$K,MATCH(Language,Languages!$1:$1,0)-1,FALSE)</f>
        <v>Олуја</v>
      </c>
      <c r="E14" s="72" t="s">
        <v>201</v>
      </c>
      <c r="F14" s="73" t="s">
        <v>178</v>
      </c>
      <c r="G14" s="73" t="s">
        <v>188</v>
      </c>
    </row>
    <row r="15" spans="1:7" ht="43.15">
      <c r="A15" s="3" t="s">
        <v>175</v>
      </c>
      <c r="B15" s="3" t="s">
        <v>186</v>
      </c>
      <c r="C15" s="3" t="s">
        <v>37</v>
      </c>
      <c r="D15" s="68" t="str">
        <f>VLOOKUP($C15,Languages!$B:$K,MATCH(Language,Languages!$1:$1,0)-1,FALSE)</f>
        <v>Торнадо</v>
      </c>
      <c r="E15" s="72" t="s">
        <v>202</v>
      </c>
      <c r="F15" s="73" t="s">
        <v>178</v>
      </c>
      <c r="G15" s="73" t="s">
        <v>203</v>
      </c>
    </row>
    <row r="16" spans="1:7" ht="57.6">
      <c r="A16" s="3" t="s">
        <v>175</v>
      </c>
      <c r="B16" s="3" t="s">
        <v>186</v>
      </c>
      <c r="C16" s="3" t="s">
        <v>39</v>
      </c>
      <c r="D16" s="68" t="str">
        <f>VLOOKUP($C16,Languages!$B:$K,MATCH(Language,Languages!$1:$1,0)-1,FALSE)</f>
        <v>Урушавање стена</v>
      </c>
      <c r="E16" s="72" t="s">
        <v>204</v>
      </c>
      <c r="F16" s="73" t="s">
        <v>178</v>
      </c>
      <c r="G16" s="73" t="s">
        <v>188</v>
      </c>
    </row>
    <row r="17" spans="1:7" ht="172.9">
      <c r="A17" s="3" t="s">
        <v>205</v>
      </c>
      <c r="B17" s="3" t="s">
        <v>206</v>
      </c>
      <c r="C17" s="3" t="s">
        <v>40</v>
      </c>
      <c r="D17" s="68" t="str">
        <f>VLOOKUP($C17,Languages!$B:$K,MATCH(Language,Languages!$1:$1,0)-1,FALSE)</f>
        <v>COVID-19</v>
      </c>
      <c r="E17" s="72" t="s">
        <v>207</v>
      </c>
      <c r="F17" s="73" t="s">
        <v>208</v>
      </c>
      <c r="G17" s="73" t="s">
        <v>209</v>
      </c>
    </row>
    <row r="18" spans="1:7" ht="57.6">
      <c r="A18" s="3" t="s">
        <v>205</v>
      </c>
      <c r="B18" s="3" t="s">
        <v>206</v>
      </c>
      <c r="C18" s="3" t="s">
        <v>42</v>
      </c>
      <c r="D18" s="68" t="str">
        <f>VLOOKUP($C18,Languages!$B:$K,MATCH(Language,Languages!$1:$1,0)-1,FALSE)</f>
        <v>Дифтерија</v>
      </c>
      <c r="E18" s="72" t="s">
        <v>210</v>
      </c>
      <c r="F18" s="73" t="s">
        <v>211</v>
      </c>
      <c r="G18" s="73" t="s">
        <v>188</v>
      </c>
    </row>
    <row r="19" spans="1:7" ht="28.9">
      <c r="A19" s="3" t="s">
        <v>205</v>
      </c>
      <c r="B19" s="3" t="s">
        <v>206</v>
      </c>
      <c r="C19" s="3" t="s">
        <v>44</v>
      </c>
      <c r="D19" s="68" t="str">
        <f>VLOOKUP($C19,Languages!$B:$K,MATCH(Language,Languages!$1:$1,0)-1,FALSE)</f>
        <v>Сезонски грип</v>
      </c>
      <c r="E19" s="72" t="s">
        <v>212</v>
      </c>
      <c r="F19" s="73" t="s">
        <v>213</v>
      </c>
      <c r="G19" s="73" t="s">
        <v>214</v>
      </c>
    </row>
    <row r="20" spans="1:7" ht="57.6">
      <c r="A20" s="3" t="s">
        <v>205</v>
      </c>
      <c r="B20" s="3" t="s">
        <v>206</v>
      </c>
      <c r="C20" s="3" t="s">
        <v>46</v>
      </c>
      <c r="D20" s="68" t="str">
        <f>VLOOKUP($C20,Languages!$B:$K,MATCH(Language,Languages!$1:$1,0)-1,FALSE)</f>
        <v>Морбили</v>
      </c>
      <c r="E20" s="72" t="s">
        <v>215</v>
      </c>
      <c r="F20" s="73" t="s">
        <v>216</v>
      </c>
      <c r="G20" s="73" t="s">
        <v>217</v>
      </c>
    </row>
    <row r="21" spans="1:7" ht="57.6">
      <c r="A21" s="3" t="s">
        <v>205</v>
      </c>
      <c r="B21" s="3" t="s">
        <v>206</v>
      </c>
      <c r="C21" s="3" t="s">
        <v>48</v>
      </c>
      <c r="D21" s="68" t="str">
        <f>VLOOKUP($C21,Languages!$B:$K,MATCH(Language,Languages!$1:$1,0)-1,FALSE)</f>
        <v>Менингококна болест</v>
      </c>
      <c r="E21" s="72" t="s">
        <v>218</v>
      </c>
      <c r="F21" s="73" t="s">
        <v>219</v>
      </c>
      <c r="G21" s="73" t="s">
        <v>220</v>
      </c>
    </row>
    <row r="22" spans="1:7" ht="72">
      <c r="A22" s="3" t="s">
        <v>205</v>
      </c>
      <c r="B22" s="3" t="s">
        <v>206</v>
      </c>
      <c r="C22" s="3" t="s">
        <v>50</v>
      </c>
      <c r="D22" s="68" t="str">
        <f>VLOOKUP($C22,Languages!$B:$K,MATCH(Language,Languages!$1:$1,0)-1,FALSE)</f>
        <v>Заушке</v>
      </c>
      <c r="E22" s="72" t="s">
        <v>221</v>
      </c>
      <c r="F22" s="73" t="s">
        <v>222</v>
      </c>
      <c r="G22" s="73" t="s">
        <v>188</v>
      </c>
    </row>
    <row r="23" spans="1:7" ht="28.9">
      <c r="A23" s="3" t="s">
        <v>205</v>
      </c>
      <c r="B23" s="3" t="s">
        <v>206</v>
      </c>
      <c r="C23" s="3" t="s">
        <v>52</v>
      </c>
      <c r="D23" s="68" t="str">
        <f>VLOOKUP($C23,Languages!$B:$K,MATCH(Language,Languages!$1:$1,0)-1,FALSE)</f>
        <v>Велики кашаљ</v>
      </c>
      <c r="E23" s="72" t="s">
        <v>223</v>
      </c>
      <c r="F23" s="73" t="s">
        <v>224</v>
      </c>
      <c r="G23" s="73" t="s">
        <v>188</v>
      </c>
    </row>
    <row r="24" spans="1:7" ht="86.45">
      <c r="A24" s="3" t="s">
        <v>205</v>
      </c>
      <c r="B24" s="3" t="s">
        <v>206</v>
      </c>
      <c r="C24" s="3" t="s">
        <v>54</v>
      </c>
      <c r="D24" s="68" t="str">
        <f>VLOOKUP($C24,Languages!$B:$K,MATCH(Language,Languages!$1:$1,0)-1,FALSE)</f>
        <v>Рубеоле</v>
      </c>
      <c r="E24" s="72" t="s">
        <v>225</v>
      </c>
      <c r="F24" s="73" t="s">
        <v>226</v>
      </c>
      <c r="G24" s="73" t="s">
        <v>188</v>
      </c>
    </row>
    <row r="25" spans="1:7" ht="43.15">
      <c r="A25" s="3" t="s">
        <v>205</v>
      </c>
      <c r="B25" s="3" t="s">
        <v>206</v>
      </c>
      <c r="C25" s="3" t="s">
        <v>227</v>
      </c>
      <c r="D25" s="68" t="e">
        <f>VLOOKUP($C25,Languages!$B:$K,MATCH(Language,Languages!$1:$1,0)-1,FALSE)</f>
        <v>#N/A</v>
      </c>
      <c r="E25" s="72" t="s">
        <v>228</v>
      </c>
      <c r="F25" s="73" t="s">
        <v>229</v>
      </c>
      <c r="G25" s="73" t="s">
        <v>188</v>
      </c>
    </row>
    <row r="26" spans="1:7" ht="86.45">
      <c r="A26" s="3" t="s">
        <v>205</v>
      </c>
      <c r="B26" s="3" t="s">
        <v>206</v>
      </c>
      <c r="C26" s="3" t="s">
        <v>61</v>
      </c>
      <c r="D26" s="68" t="str">
        <f>VLOOKUP($C26,Languages!$B:$K,MATCH(Language,Languages!$1:$1,0)-1,FALSE)</f>
        <v>Туберкулоза</v>
      </c>
      <c r="E26" s="72" t="s">
        <v>230</v>
      </c>
      <c r="F26" s="73" t="s">
        <v>231</v>
      </c>
      <c r="G26" s="73" t="s">
        <v>232</v>
      </c>
    </row>
    <row r="27" spans="1:7" ht="28.9">
      <c r="A27" s="3" t="s">
        <v>205</v>
      </c>
      <c r="B27" s="3" t="s">
        <v>206</v>
      </c>
      <c r="C27" s="3" t="s">
        <v>63</v>
      </c>
      <c r="D27" s="68" t="str">
        <f>VLOOKUP($C27,Languages!$B:$K,MATCH(Language,Languages!$1:$1,0)-1,FALSE)</f>
        <v>Варичела</v>
      </c>
      <c r="E27" s="72" t="s">
        <v>233</v>
      </c>
      <c r="F27" s="73" t="s">
        <v>234</v>
      </c>
      <c r="G27" s="73" t="s">
        <v>188</v>
      </c>
    </row>
    <row r="28" spans="1:7" ht="28.9">
      <c r="A28" s="3" t="s">
        <v>205</v>
      </c>
      <c r="B28" s="3" t="s">
        <v>235</v>
      </c>
      <c r="C28" s="3" t="s">
        <v>65</v>
      </c>
      <c r="D28" s="68" t="str">
        <f>VLOOKUP($C28,Languages!$B:$K,MATCH(Language,Languages!$1:$1,0)-1,FALSE)</f>
        <v>Шагасова болест</v>
      </c>
      <c r="E28" s="72" t="s">
        <v>236</v>
      </c>
      <c r="F28" s="73" t="s">
        <v>237</v>
      </c>
      <c r="G28" s="73" t="s">
        <v>188</v>
      </c>
    </row>
    <row r="29" spans="1:7" ht="43.15">
      <c r="A29" s="3" t="s">
        <v>205</v>
      </c>
      <c r="B29" s="3" t="s">
        <v>235</v>
      </c>
      <c r="C29" s="3" t="s">
        <v>66</v>
      </c>
      <c r="D29" s="68" t="str">
        <f>VLOOKUP($C29,Languages!$B:$K,MATCH(Language,Languages!$1:$1,0)-1,FALSE)</f>
        <v>Чикунгуња грозница </v>
      </c>
      <c r="E29" s="72" t="s">
        <v>238</v>
      </c>
      <c r="F29" s="73" t="s">
        <v>239</v>
      </c>
      <c r="G29" s="73" t="s">
        <v>240</v>
      </c>
    </row>
    <row r="30" spans="1:7" ht="43.15">
      <c r="A30" s="3" t="s">
        <v>205</v>
      </c>
      <c r="B30" s="3" t="s">
        <v>235</v>
      </c>
      <c r="C30" s="3" t="s">
        <v>68</v>
      </c>
      <c r="D30" s="68" t="str">
        <f>VLOOKUP($C30,Languages!$B:$K,MATCH(Language,Languages!$1:$1,0)-1,FALSE)</f>
        <v>Денга</v>
      </c>
      <c r="E30" s="72" t="s">
        <v>241</v>
      </c>
      <c r="F30" s="73" t="s">
        <v>242</v>
      </c>
      <c r="G30" s="73" t="s">
        <v>243</v>
      </c>
    </row>
    <row r="31" spans="1:7" ht="43.15">
      <c r="A31" s="3" t="s">
        <v>205</v>
      </c>
      <c r="B31" s="3" t="s">
        <v>235</v>
      </c>
      <c r="C31" s="3" t="s">
        <v>70</v>
      </c>
      <c r="D31" s="68" t="str">
        <f>VLOOKUP($C31,Languages!$B:$K,MATCH(Language,Languages!$1:$1,0)-1,FALSE)</f>
        <v>Јапански енцефалитис</v>
      </c>
      <c r="E31" s="72" t="s">
        <v>244</v>
      </c>
      <c r="F31" s="73" t="s">
        <v>245</v>
      </c>
      <c r="G31" s="73" t="s">
        <v>188</v>
      </c>
    </row>
    <row r="32" spans="1:7" ht="57.6">
      <c r="A32" s="3" t="s">
        <v>205</v>
      </c>
      <c r="B32" s="3" t="s">
        <v>235</v>
      </c>
      <c r="C32" s="3" t="s">
        <v>72</v>
      </c>
      <c r="D32" s="68" t="str">
        <f>VLOOKUP($C32,Languages!$B:$K,MATCH(Language,Languages!$1:$1,0)-1,FALSE)</f>
        <v>Лајшманијаза</v>
      </c>
      <c r="E32" s="72" t="s">
        <v>246</v>
      </c>
      <c r="F32" s="73" t="s">
        <v>247</v>
      </c>
      <c r="G32" s="73" t="s">
        <v>188</v>
      </c>
    </row>
    <row r="33" spans="1:7" ht="57.6">
      <c r="A33" s="3" t="s">
        <v>205</v>
      </c>
      <c r="B33" s="3" t="s">
        <v>235</v>
      </c>
      <c r="C33" s="3" t="s">
        <v>74</v>
      </c>
      <c r="D33" s="68" t="str">
        <f>VLOOKUP($C33,Languages!$B:$K,MATCH(Language,Languages!$1:$1,0)-1,FALSE)</f>
        <v>Маларија</v>
      </c>
      <c r="E33" s="72" t="s">
        <v>248</v>
      </c>
      <c r="F33" s="73" t="s">
        <v>249</v>
      </c>
      <c r="G33" s="73" t="s">
        <v>250</v>
      </c>
    </row>
    <row r="34" spans="1:7" ht="57.6">
      <c r="A34" s="3" t="s">
        <v>205</v>
      </c>
      <c r="B34" s="3" t="s">
        <v>235</v>
      </c>
      <c r="C34" s="3" t="s">
        <v>76</v>
      </c>
      <c r="D34" s="68" t="str">
        <f>VLOOKUP($C34,Languages!$B:$K,MATCH(Language,Languages!$1:$1,0)-1,FALSE)</f>
        <v>Онкоцерцијаза</v>
      </c>
      <c r="E34" s="72" t="s">
        <v>251</v>
      </c>
      <c r="F34" s="73" t="s">
        <v>252</v>
      </c>
      <c r="G34" s="73" t="s">
        <v>188</v>
      </c>
    </row>
    <row r="35" spans="1:7" ht="43.15">
      <c r="A35" s="3" t="s">
        <v>205</v>
      </c>
      <c r="B35" s="3" t="s">
        <v>235</v>
      </c>
      <c r="C35" s="3" t="s">
        <v>77</v>
      </c>
      <c r="D35" s="68" t="str">
        <f>VLOOKUP($C35,Languages!$B:$K,MATCH(Language,Languages!$1:$1,0)-1,FALSE)</f>
        <v>Шистосомијаза</v>
      </c>
      <c r="E35" s="72" t="s">
        <v>253</v>
      </c>
      <c r="F35" s="73" t="s">
        <v>254</v>
      </c>
      <c r="G35" s="73" t="s">
        <v>188</v>
      </c>
    </row>
    <row r="36" spans="1:7" ht="57.6">
      <c r="A36" s="3" t="s">
        <v>205</v>
      </c>
      <c r="B36" s="3" t="s">
        <v>235</v>
      </c>
      <c r="C36" s="3" t="s">
        <v>79</v>
      </c>
      <c r="D36" s="68" t="str">
        <f>VLOOKUP($C36,Languages!$B:$K,MATCH(Language,Languages!$1:$1,0)-1,FALSE)</f>
        <v>Крпељски енцефалитис</v>
      </c>
      <c r="E36" s="72" t="s">
        <v>255</v>
      </c>
      <c r="F36" s="73" t="s">
        <v>256</v>
      </c>
      <c r="G36" s="73" t="s">
        <v>188</v>
      </c>
    </row>
    <row r="37" spans="1:7" ht="43.15">
      <c r="A37" s="3" t="s">
        <v>205</v>
      </c>
      <c r="B37" s="3" t="s">
        <v>235</v>
      </c>
      <c r="C37" s="3" t="s">
        <v>80</v>
      </c>
      <c r="D37" s="68" t="str">
        <f>VLOOKUP($C37,Languages!$B:$K,MATCH(Language,Languages!$1:$1,0)-1,FALSE)</f>
        <v>Трипаносомијаза (болест спавања)</v>
      </c>
      <c r="E37" s="72" t="s">
        <v>257</v>
      </c>
      <c r="F37" s="73" t="s">
        <v>258</v>
      </c>
      <c r="G37" s="73" t="s">
        <v>188</v>
      </c>
    </row>
    <row r="38" spans="1:7" ht="57.6">
      <c r="A38" s="3" t="s">
        <v>205</v>
      </c>
      <c r="B38" s="3" t="s">
        <v>235</v>
      </c>
      <c r="C38" s="3" t="s">
        <v>81</v>
      </c>
      <c r="D38" s="68" t="str">
        <f>VLOOKUP($C38,Languages!$B:$K,MATCH(Language,Languages!$1:$1,0)-1,FALSE)</f>
        <v>Грозница Западног Нила</v>
      </c>
      <c r="E38" s="72" t="s">
        <v>259</v>
      </c>
      <c r="F38" s="73" t="s">
        <v>260</v>
      </c>
      <c r="G38" s="73" t="s">
        <v>261</v>
      </c>
    </row>
    <row r="39" spans="1:7" ht="28.9">
      <c r="A39" s="3" t="s">
        <v>205</v>
      </c>
      <c r="B39" s="3" t="s">
        <v>235</v>
      </c>
      <c r="C39" s="3" t="s">
        <v>83</v>
      </c>
      <c r="D39" s="68" t="str">
        <f>VLOOKUP($C39,Languages!$B:$K,MATCH(Language,Languages!$1:$1,0)-1,FALSE)</f>
        <v>Зика вирус</v>
      </c>
      <c r="E39" s="72" t="s">
        <v>262</v>
      </c>
      <c r="F39" s="73" t="s">
        <v>263</v>
      </c>
      <c r="G39" s="73" t="s">
        <v>188</v>
      </c>
    </row>
    <row r="40" spans="1:7" ht="43.15">
      <c r="A40" s="3" t="s">
        <v>205</v>
      </c>
      <c r="B40" s="3" t="s">
        <v>264</v>
      </c>
      <c r="C40" s="3" t="s">
        <v>84</v>
      </c>
      <c r="D40" s="68" t="str">
        <f>VLOOKUP($C40,Languages!$B:$K,MATCH(Language,Languages!$1:$1,0)-1,FALSE)</f>
        <v>Колера/ акутна водена дијареја</v>
      </c>
      <c r="E40" s="72" t="s">
        <v>265</v>
      </c>
      <c r="F40" s="73" t="s">
        <v>266</v>
      </c>
      <c r="G40" s="73" t="s">
        <v>267</v>
      </c>
    </row>
    <row r="41" spans="1:7" ht="28.9">
      <c r="A41" s="3" t="s">
        <v>205</v>
      </c>
      <c r="B41" s="3" t="s">
        <v>264</v>
      </c>
      <c r="C41" s="3" t="s">
        <v>86</v>
      </c>
      <c r="D41" s="68" t="str">
        <f>VLOOKUP($C41,Languages!$B:$K,MATCH(Language,Languages!$1:$1,0)-1,FALSE)</f>
        <v>Цриптоспоридиум</v>
      </c>
      <c r="E41" s="72" t="s">
        <v>268</v>
      </c>
      <c r="F41" s="73" t="s">
        <v>269</v>
      </c>
      <c r="G41" s="73" t="s">
        <v>188</v>
      </c>
    </row>
    <row r="42" spans="1:7" ht="86.45">
      <c r="A42" s="3" t="s">
        <v>205</v>
      </c>
      <c r="B42" s="3" t="s">
        <v>264</v>
      </c>
      <c r="C42" s="3" t="s">
        <v>87</v>
      </c>
      <c r="D42" s="68" t="str">
        <f>VLOOKUP($C42,Languages!$B:$K,MATCH(Language,Languages!$1:$1,0)-1,FALSE)</f>
        <v>Гастроентеритис/болести које се преносе храном</v>
      </c>
      <c r="E42" s="72" t="s">
        <v>270</v>
      </c>
      <c r="F42" s="73" t="s">
        <v>271</v>
      </c>
      <c r="G42" s="73" t="s">
        <v>272</v>
      </c>
    </row>
    <row r="43" spans="1:7" ht="43.15">
      <c r="A43" s="3" t="s">
        <v>205</v>
      </c>
      <c r="B43" s="3" t="s">
        <v>264</v>
      </c>
      <c r="C43" s="3" t="s">
        <v>89</v>
      </c>
      <c r="D43" s="68" t="str">
        <f>VLOOKUP($C43,Languages!$B:$K,MATCH(Language,Languages!$1:$1,0)-1,FALSE)</f>
        <v>Хепатитис А</v>
      </c>
      <c r="E43" s="72" t="s">
        <v>273</v>
      </c>
      <c r="F43" s="73" t="s">
        <v>274</v>
      </c>
      <c r="G43" s="73" t="s">
        <v>275</v>
      </c>
    </row>
    <row r="44" spans="1:7" ht="72">
      <c r="A44" s="3" t="s">
        <v>205</v>
      </c>
      <c r="B44" s="3" t="s">
        <v>264</v>
      </c>
      <c r="C44" s="3" t="s">
        <v>91</v>
      </c>
      <c r="D44" s="68" t="str">
        <f>VLOOKUP($C44,Languages!$B:$K,MATCH(Language,Languages!$1:$1,0)-1,FALSE)</f>
        <v>Хепатитис Е</v>
      </c>
      <c r="E44" s="72" t="s">
        <v>276</v>
      </c>
      <c r="F44" s="73" t="s">
        <v>277</v>
      </c>
      <c r="G44" s="73" t="s">
        <v>188</v>
      </c>
    </row>
    <row r="45" spans="1:7" ht="57.6">
      <c r="A45" s="3" t="s">
        <v>205</v>
      </c>
      <c r="B45" s="3" t="s">
        <v>264</v>
      </c>
      <c r="C45" s="3" t="s">
        <v>93</v>
      </c>
      <c r="D45" s="68" t="str">
        <f>VLOOKUP($C45,Languages!$B:$K,MATCH(Language,Languages!$1:$1,0)-1,FALSE)</f>
        <v>Листериоза</v>
      </c>
      <c r="E45" s="72" t="s">
        <v>278</v>
      </c>
      <c r="F45" s="73" t="s">
        <v>279</v>
      </c>
      <c r="G45" s="73" t="s">
        <v>188</v>
      </c>
    </row>
    <row r="46" spans="1:7" ht="28.9">
      <c r="A46" s="3" t="s">
        <v>205</v>
      </c>
      <c r="B46" s="3" t="s">
        <v>264</v>
      </c>
      <c r="C46" s="3" t="s">
        <v>94</v>
      </c>
      <c r="D46" s="68" t="str">
        <f>VLOOKUP($C46,Languages!$B:$K,MATCH(Language,Languages!$1:$1,0)-1,FALSE)</f>
        <v>Паратифусна грозница</v>
      </c>
      <c r="E46" s="72" t="s">
        <v>280</v>
      </c>
      <c r="F46" s="73" t="s">
        <v>281</v>
      </c>
      <c r="G46" s="73" t="s">
        <v>188</v>
      </c>
    </row>
    <row r="47" spans="1:7" ht="28.9">
      <c r="A47" s="3" t="s">
        <v>205</v>
      </c>
      <c r="B47" s="3" t="s">
        <v>264</v>
      </c>
      <c r="C47" s="3" t="s">
        <v>95</v>
      </c>
      <c r="D47" s="68" t="str">
        <f>VLOOKUP($C47,Languages!$B:$K,MATCH(Language,Languages!$1:$1,0)-1,FALSE)</f>
        <v>Полиомијелитис</v>
      </c>
      <c r="E47" s="72" t="s">
        <v>282</v>
      </c>
      <c r="F47" s="73" t="s">
        <v>283</v>
      </c>
      <c r="G47" s="73" t="s">
        <v>284</v>
      </c>
    </row>
    <row r="48" spans="1:7" ht="57.6">
      <c r="A48" s="3" t="s">
        <v>205</v>
      </c>
      <c r="B48" s="3" t="s">
        <v>264</v>
      </c>
      <c r="C48" s="3" t="s">
        <v>97</v>
      </c>
      <c r="D48" s="68" t="str">
        <f>VLOOKUP($C48,Languages!$B:$K,MATCH(Language,Languages!$1:$1,0)-1,FALSE)</f>
        <v>Трбушни тифус</v>
      </c>
      <c r="E48" s="72" t="s">
        <v>285</v>
      </c>
      <c r="F48" s="73" t="s">
        <v>286</v>
      </c>
      <c r="G48" s="73" t="s">
        <v>287</v>
      </c>
    </row>
    <row r="49" spans="1:7" ht="86.45">
      <c r="A49" s="3" t="s">
        <v>205</v>
      </c>
      <c r="B49" s="3" t="s">
        <v>288</v>
      </c>
      <c r="C49" s="3" t="s">
        <v>99</v>
      </c>
      <c r="D49" s="68" t="str">
        <f>VLOOKUP($C49,Languages!$B:$K,MATCH(Language,Languages!$1:$1,0)-1,FALSE)</f>
        <v>Алкхурма хеморагијска грозница</v>
      </c>
      <c r="E49" s="72" t="s">
        <v>289</v>
      </c>
      <c r="F49" s="73" t="s">
        <v>290</v>
      </c>
      <c r="G49" s="73" t="s">
        <v>188</v>
      </c>
    </row>
    <row r="50" spans="1:7" ht="43.15">
      <c r="A50" s="3" t="s">
        <v>205</v>
      </c>
      <c r="B50" s="3" t="s">
        <v>288</v>
      </c>
      <c r="C50" s="3" t="s">
        <v>100</v>
      </c>
      <c r="D50" s="68" t="str">
        <f>VLOOKUP($C50,Languages!$B:$K,MATCH(Language,Languages!$1:$1,0)-1,FALSE)</f>
        <v>Кримско-конго хеморагична грозница</v>
      </c>
      <c r="E50" s="72" t="s">
        <v>291</v>
      </c>
      <c r="F50" s="73" t="s">
        <v>292</v>
      </c>
      <c r="G50" s="73" t="s">
        <v>188</v>
      </c>
    </row>
    <row r="51" spans="1:7" ht="57.6">
      <c r="A51" s="3" t="s">
        <v>205</v>
      </c>
      <c r="B51" s="3" t="s">
        <v>288</v>
      </c>
      <c r="C51" s="3" t="s">
        <v>101</v>
      </c>
      <c r="D51" s="68" t="str">
        <f>VLOOKUP($C51,Languages!$B:$K,MATCH(Language,Languages!$1:$1,0)-1,FALSE)</f>
        <v>Болест вируса еболе</v>
      </c>
      <c r="E51" s="72" t="s">
        <v>293</v>
      </c>
      <c r="F51" s="73" t="s">
        <v>294</v>
      </c>
      <c r="G51" s="73" t="s">
        <v>295</v>
      </c>
    </row>
    <row r="52" spans="1:7" ht="57.6">
      <c r="A52" s="3" t="s">
        <v>205</v>
      </c>
      <c r="B52" s="3" t="s">
        <v>288</v>
      </c>
      <c r="C52" s="3" t="s">
        <v>103</v>
      </c>
      <c r="D52" s="68" t="str">
        <f>VLOOKUP($C52,Languages!$B:$K,MATCH(Language,Languages!$1:$1,0)-1,FALSE)</f>
        <v>Ласа грозница</v>
      </c>
      <c r="E52" s="72" t="s">
        <v>296</v>
      </c>
      <c r="F52" s="73" t="s">
        <v>297</v>
      </c>
      <c r="G52" s="73" t="s">
        <v>298</v>
      </c>
    </row>
    <row r="53" spans="1:7" ht="72">
      <c r="A53" s="3" t="s">
        <v>205</v>
      </c>
      <c r="B53" s="3" t="s">
        <v>288</v>
      </c>
      <c r="C53" s="3" t="s">
        <v>105</v>
      </c>
      <c r="D53" s="68" t="str">
        <f>VLOOKUP($C53,Languages!$B:$K,MATCH(Language,Languages!$1:$1,0)-1,FALSE)</f>
        <v>Марбуршка вирусна болест</v>
      </c>
      <c r="E53" s="72" t="s">
        <v>299</v>
      </c>
      <c r="F53" s="73" t="s">
        <v>300</v>
      </c>
      <c r="G53" s="73" t="s">
        <v>188</v>
      </c>
    </row>
    <row r="54" spans="1:7" ht="43.15">
      <c r="A54" s="3" t="s">
        <v>205</v>
      </c>
      <c r="B54" s="3" t="s">
        <v>288</v>
      </c>
      <c r="C54" s="3" t="s">
        <v>106</v>
      </c>
      <c r="D54" s="68" t="str">
        <f>VLOOKUP($C54,Languages!$B:$K,MATCH(Language,Languages!$1:$1,0)-1,FALSE)</f>
        <v>Омска хеморагична грозница</v>
      </c>
      <c r="E54" s="72" t="s">
        <v>301</v>
      </c>
      <c r="F54" s="73" t="s">
        <v>302</v>
      </c>
      <c r="G54" s="73" t="s">
        <v>188</v>
      </c>
    </row>
    <row r="55" spans="1:7" ht="57.6">
      <c r="A55" s="3" t="s">
        <v>205</v>
      </c>
      <c r="B55" s="3" t="s">
        <v>288</v>
      </c>
      <c r="C55" s="3" t="s">
        <v>107</v>
      </c>
      <c r="D55" s="68" t="str">
        <f>VLOOKUP($C55,Languages!$B:$K,MATCH(Language,Languages!$1:$1,0)-1,FALSE)</f>
        <v>Грозница долине Рифт</v>
      </c>
      <c r="E55" s="72" t="s">
        <v>303</v>
      </c>
      <c r="F55" s="73" t="s">
        <v>304</v>
      </c>
      <c r="G55" s="73" t="s">
        <v>188</v>
      </c>
    </row>
    <row r="56" spans="1:7" ht="28.9">
      <c r="A56" s="3" t="s">
        <v>205</v>
      </c>
      <c r="B56" s="3" t="s">
        <v>288</v>
      </c>
      <c r="C56" s="3" t="s">
        <v>108</v>
      </c>
      <c r="D56" s="68" t="str">
        <f>VLOOKUP($C56,Languages!$B:$K,MATCH(Language,Languages!$1:$1,0)-1,FALSE)</f>
        <v>Жута грозница</v>
      </c>
      <c r="E56" s="72" t="s">
        <v>305</v>
      </c>
      <c r="F56" s="73" t="s">
        <v>306</v>
      </c>
      <c r="G56" s="73" t="s">
        <v>307</v>
      </c>
    </row>
    <row r="57" spans="1:7" ht="72">
      <c r="A57" s="3" t="s">
        <v>205</v>
      </c>
      <c r="B57" s="3" t="s">
        <v>308</v>
      </c>
      <c r="C57" s="3" t="s">
        <v>110</v>
      </c>
      <c r="D57" s="68" t="str">
        <f>VLOOKUP($C57,Languages!$B:$K,MATCH(Language,Languages!$1:$1,0)-1,FALSE)</f>
        <v>Антракс</v>
      </c>
      <c r="E57" s="72" t="s">
        <v>309</v>
      </c>
      <c r="F57" s="73" t="s">
        <v>178</v>
      </c>
      <c r="G57" s="73" t="s">
        <v>310</v>
      </c>
    </row>
    <row r="58" spans="1:7" ht="72">
      <c r="A58" s="3" t="s">
        <v>205</v>
      </c>
      <c r="B58" s="3" t="s">
        <v>308</v>
      </c>
      <c r="C58" s="3" t="s">
        <v>112</v>
      </c>
      <c r="D58" s="68" t="str">
        <f>VLOOKUP($C58,Languages!$B:$K,MATCH(Language,Languages!$1:$1,0)-1,FALSE)</f>
        <v>Лептоспироза</v>
      </c>
      <c r="E58" s="72" t="s">
        <v>311</v>
      </c>
      <c r="F58" s="73" t="s">
        <v>178</v>
      </c>
      <c r="G58" s="73" t="s">
        <v>188</v>
      </c>
    </row>
    <row r="59" spans="1:7" ht="28.9">
      <c r="A59" s="3" t="s">
        <v>205</v>
      </c>
      <c r="B59" s="3" t="s">
        <v>308</v>
      </c>
      <c r="C59" s="3" t="s">
        <v>57</v>
      </c>
      <c r="D59" s="68" t="str">
        <f>VLOOKUP($C59,Languages!$B:$K,MATCH(Language,Languages!$1:$1,0)-1,FALSE)</f>
        <v>МЕРС</v>
      </c>
      <c r="E59" s="72" t="s">
        <v>312</v>
      </c>
      <c r="F59" s="73" t="s">
        <v>313</v>
      </c>
      <c r="G59" s="73" t="s">
        <v>314</v>
      </c>
    </row>
    <row r="60" spans="1:7" ht="28.9">
      <c r="A60" s="3" t="s">
        <v>205</v>
      </c>
      <c r="B60" s="3" t="s">
        <v>308</v>
      </c>
      <c r="C60" s="3" t="s">
        <v>315</v>
      </c>
      <c r="D60" s="68" t="e">
        <f>VLOOKUP($C60,Languages!$B:$K,MATCH(Language,Languages!$1:$1,0)-1,FALSE)</f>
        <v>#N/A</v>
      </c>
      <c r="E60" s="72" t="s">
        <v>316</v>
      </c>
      <c r="F60" s="73" t="s">
        <v>317</v>
      </c>
      <c r="G60" s="73" t="s">
        <v>318</v>
      </c>
    </row>
    <row r="61" spans="1:7" ht="86.45">
      <c r="A61" s="3" t="s">
        <v>205</v>
      </c>
      <c r="B61" s="3" t="s">
        <v>308</v>
      </c>
      <c r="C61" s="3" t="s">
        <v>59</v>
      </c>
      <c r="D61" s="68" t="str">
        <f>VLOOKUP($C61,Languages!$B:$K,MATCH(Language,Languages!$1:$1,0)-1,FALSE)</f>
        <v>Инфекција вирусом Нипах</v>
      </c>
      <c r="E61" s="72" t="s">
        <v>319</v>
      </c>
      <c r="F61" s="73" t="s">
        <v>320</v>
      </c>
      <c r="G61" s="73" t="s">
        <v>321</v>
      </c>
    </row>
    <row r="62" spans="1:7" ht="28.9">
      <c r="A62" s="3" t="s">
        <v>205</v>
      </c>
      <c r="B62" s="3" t="s">
        <v>308</v>
      </c>
      <c r="C62" s="3" t="s">
        <v>115</v>
      </c>
      <c r="D62" s="68" t="str">
        <f>VLOOKUP($C62,Languages!$B:$K,MATCH(Language,Languages!$1:$1,0)-1,FALSE)</f>
        <v>Куга</v>
      </c>
      <c r="E62" s="72" t="s">
        <v>322</v>
      </c>
      <c r="F62" s="73" t="s">
        <v>178</v>
      </c>
      <c r="G62" s="73" t="s">
        <v>323</v>
      </c>
    </row>
    <row r="63" spans="1:7" ht="57.6">
      <c r="A63" s="3" t="s">
        <v>205</v>
      </c>
      <c r="B63" s="3" t="s">
        <v>308</v>
      </c>
      <c r="C63" s="3" t="s">
        <v>117</v>
      </c>
      <c r="D63" s="68" t="str">
        <f>VLOOKUP($C63,Languages!$B:$K,MATCH(Language,Languages!$1:$1,0)-1,FALSE)</f>
        <v>Беснило</v>
      </c>
      <c r="E63" s="72" t="s">
        <v>324</v>
      </c>
      <c r="F63" s="73" t="s">
        <v>178</v>
      </c>
      <c r="G63" s="73" t="s">
        <v>325</v>
      </c>
    </row>
    <row r="64" spans="1:7" ht="57.6">
      <c r="A64" s="3" t="s">
        <v>205</v>
      </c>
      <c r="B64" s="3" t="s">
        <v>326</v>
      </c>
      <c r="C64" s="3" t="s">
        <v>119</v>
      </c>
      <c r="D64" s="68" t="str">
        <f>VLOOKUP($C64,Languages!$B:$K,MATCH(Language,Languages!$1:$1,0)-1,FALSE)</f>
        <v>Хепатитис Б</v>
      </c>
      <c r="E64" s="72" t="s">
        <v>327</v>
      </c>
      <c r="F64" s="73" t="s">
        <v>328</v>
      </c>
      <c r="G64" s="73" t="s">
        <v>329</v>
      </c>
    </row>
    <row r="65" spans="1:7" ht="72">
      <c r="A65" s="3" t="s">
        <v>205</v>
      </c>
      <c r="B65" s="3" t="s">
        <v>326</v>
      </c>
      <c r="C65" s="3" t="s">
        <v>121</v>
      </c>
      <c r="D65" s="68" t="str">
        <f>VLOOKUP($C65,Languages!$B:$K,MATCH(Language,Languages!$1:$1,0)-1,FALSE)</f>
        <v>Хепатитис Ц</v>
      </c>
      <c r="E65" s="72" t="s">
        <v>330</v>
      </c>
      <c r="F65" s="73" t="s">
        <v>331</v>
      </c>
      <c r="G65" s="73" t="s">
        <v>332</v>
      </c>
    </row>
    <row r="66" spans="1:7" ht="100.9">
      <c r="A66" s="3" t="s">
        <v>205</v>
      </c>
      <c r="B66" s="3" t="s">
        <v>326</v>
      </c>
      <c r="C66" s="3" t="s">
        <v>123</v>
      </c>
      <c r="D66" s="68" t="str">
        <f>VLOOKUP($C66,Languages!$B:$K,MATCH(Language,Languages!$1:$1,0)-1,FALSE)</f>
        <v>ХИВ/АИДС</v>
      </c>
      <c r="E66" s="72" t="s">
        <v>333</v>
      </c>
      <c r="F66" s="73" t="s">
        <v>334</v>
      </c>
      <c r="G66" s="73" t="s">
        <v>335</v>
      </c>
    </row>
    <row r="67" spans="1:7" ht="100.9">
      <c r="A67" s="3" t="s">
        <v>205</v>
      </c>
      <c r="B67" s="3" t="s">
        <v>336</v>
      </c>
      <c r="C67" s="3" t="s">
        <v>125</v>
      </c>
      <c r="D67" s="68" t="str">
        <f>VLOOKUP($C67,Languages!$B:$K,MATCH(Language,Languages!$1:$1,0)-1,FALSE)</f>
        <v>Микроорганизми отпорни на антимикробне лекове</v>
      </c>
      <c r="E67" s="72" t="s">
        <v>337</v>
      </c>
      <c r="F67" s="73" t="s">
        <v>338</v>
      </c>
      <c r="G67" s="73" t="s">
        <v>188</v>
      </c>
    </row>
    <row r="68" spans="1:7" ht="86.45">
      <c r="A68" s="3" t="s">
        <v>205</v>
      </c>
      <c r="B68" s="3" t="s">
        <v>336</v>
      </c>
      <c r="C68" s="3" t="s">
        <v>127</v>
      </c>
      <c r="D68" s="68" t="str">
        <f>VLOOKUP($C68,Languages!$B:$K,MATCH(Language,Languages!$1:$1,0)-1,FALSE)</f>
        <v>Шуга</v>
      </c>
      <c r="E68" s="72" t="s">
        <v>339</v>
      </c>
      <c r="F68" s="73" t="s">
        <v>340</v>
      </c>
      <c r="G68" s="73" t="s">
        <v>188</v>
      </c>
    </row>
    <row r="69" spans="1:7" ht="28.9">
      <c r="A69" s="3" t="s">
        <v>341</v>
      </c>
      <c r="B69" s="3" t="s">
        <v>341</v>
      </c>
      <c r="C69" s="3" t="s">
        <v>129</v>
      </c>
      <c r="D69" s="68" t="str">
        <f>VLOOKUP($C69,Languages!$B:$K,MATCH(Language,Languages!$1:$1,0)-1,FALSE)</f>
        <v>Геогмагнетне олује</v>
      </c>
      <c r="E69" s="72" t="s">
        <v>342</v>
      </c>
      <c r="F69" s="73" t="s">
        <v>178</v>
      </c>
      <c r="G69" s="73" t="s">
        <v>188</v>
      </c>
    </row>
    <row r="70" spans="1:7" ht="28.9">
      <c r="A70" s="3" t="s">
        <v>341</v>
      </c>
      <c r="B70" s="3" t="s">
        <v>341</v>
      </c>
      <c r="C70" s="3" t="s">
        <v>130</v>
      </c>
      <c r="D70" s="68" t="str">
        <f>VLOOKUP($C70,Languages!$B:$K,MATCH(Language,Languages!$1:$1,0)-1,FALSE)</f>
        <v>Метеорит</v>
      </c>
      <c r="E70" s="72" t="s">
        <v>343</v>
      </c>
      <c r="F70" s="73" t="s">
        <v>178</v>
      </c>
      <c r="G70" s="73" t="s">
        <v>188</v>
      </c>
    </row>
    <row r="71" spans="1:7">
      <c r="A71" s="3" t="s">
        <v>341</v>
      </c>
      <c r="B71" s="3" t="s">
        <v>341</v>
      </c>
      <c r="C71" s="3" t="s">
        <v>131</v>
      </c>
      <c r="D71" s="68" t="str">
        <f>VLOOKUP($C71,Languages!$B:$K,MATCH(Language,Languages!$1:$1,0)-1,FALSE)</f>
        <v>Ударни талас</v>
      </c>
      <c r="G71" s="73" t="s">
        <v>188</v>
      </c>
    </row>
    <row r="72" spans="1:7" ht="57.6">
      <c r="A72" s="3" t="s">
        <v>341</v>
      </c>
      <c r="B72" s="3" t="s">
        <v>341</v>
      </c>
      <c r="C72" s="3" t="s">
        <v>132</v>
      </c>
      <c r="D72" s="68" t="str">
        <f>VLOOKUP($C72,Languages!$B:$K,MATCH(Language,Languages!$1:$1,0)-1,FALSE)</f>
        <v>УВ зрачење</v>
      </c>
      <c r="E72" s="72" t="s">
        <v>344</v>
      </c>
      <c r="F72" s="73" t="s">
        <v>178</v>
      </c>
      <c r="G72" s="73" t="s">
        <v>188</v>
      </c>
    </row>
    <row r="73" spans="1:7" ht="57.6">
      <c r="A73" s="3" t="s">
        <v>345</v>
      </c>
      <c r="B73" s="3" t="s">
        <v>345</v>
      </c>
      <c r="C73" s="3" t="s">
        <v>133</v>
      </c>
      <c r="D73" s="68" t="str">
        <f>VLOOKUP($C73,Languages!$B:$K,MATCH(Language,Languages!$1:$1,0)-1,FALSE)</f>
        <v>Биолошки агенси</v>
      </c>
      <c r="E73" s="72" t="s">
        <v>346</v>
      </c>
      <c r="F73" s="73" t="s">
        <v>178</v>
      </c>
      <c r="G73" s="73" t="s">
        <v>188</v>
      </c>
    </row>
    <row r="74" spans="1:7" ht="86.45">
      <c r="A74" s="3" t="s">
        <v>345</v>
      </c>
      <c r="B74" s="3" t="s">
        <v>345</v>
      </c>
      <c r="C74" s="3" t="s">
        <v>134</v>
      </c>
      <c r="D74" s="68" t="str">
        <f>VLOOKUP($C74,Languages!$B:$K,MATCH(Language,Languages!$1:$1,0)-1,FALSE)</f>
        <v>Хемијски агенси</v>
      </c>
      <c r="E74" s="72" t="s">
        <v>347</v>
      </c>
      <c r="F74" s="73" t="s">
        <v>178</v>
      </c>
      <c r="G74" s="73" t="s">
        <v>188</v>
      </c>
    </row>
    <row r="75" spans="1:7" ht="115.15">
      <c r="A75" s="3" t="s">
        <v>345</v>
      </c>
      <c r="B75" s="3" t="s">
        <v>345</v>
      </c>
      <c r="C75" s="3" t="s">
        <v>135</v>
      </c>
      <c r="D75" s="68" t="str">
        <f>VLOOKUP($C75,Languages!$B:$K,MATCH(Language,Languages!$1:$1,0)-1,FALSE)</f>
        <v>Сајбер напад</v>
      </c>
      <c r="E75" s="72" t="s">
        <v>348</v>
      </c>
      <c r="F75" s="73" t="s">
        <v>349</v>
      </c>
      <c r="G75" s="73" t="s">
        <v>350</v>
      </c>
    </row>
    <row r="76" spans="1:7" ht="72">
      <c r="A76" s="3" t="s">
        <v>345</v>
      </c>
      <c r="B76" s="3" t="s">
        <v>345</v>
      </c>
      <c r="C76" s="3" t="s">
        <v>137</v>
      </c>
      <c r="D76" s="68" t="str">
        <f>VLOOKUP($C76,Languages!$B:$K,MATCH(Language,Languages!$1:$1,0)-1,FALSE)</f>
        <v>Експлозивни агенси</v>
      </c>
      <c r="E76" s="72" t="s">
        <v>351</v>
      </c>
      <c r="F76" s="73" t="s">
        <v>178</v>
      </c>
      <c r="G76" s="73" t="s">
        <v>188</v>
      </c>
    </row>
    <row r="77" spans="1:7" ht="43.15">
      <c r="A77" s="3" t="s">
        <v>345</v>
      </c>
      <c r="B77" s="3" t="s">
        <v>345</v>
      </c>
      <c r="C77" s="3" t="s">
        <v>138</v>
      </c>
      <c r="D77" s="68" t="str">
        <f>VLOOKUP($C77,Languages!$B:$K,MATCH(Language,Languages!$1:$1,0)-1,FALSE)</f>
        <v>Ватра</v>
      </c>
      <c r="E77" s="72" t="s">
        <v>352</v>
      </c>
      <c r="F77" s="73" t="s">
        <v>178</v>
      </c>
      <c r="G77" s="73" t="s">
        <v>353</v>
      </c>
    </row>
    <row r="78" spans="1:7" ht="100.9">
      <c r="A78" s="3" t="s">
        <v>345</v>
      </c>
      <c r="B78" s="3" t="s">
        <v>345</v>
      </c>
      <c r="C78" s="3" t="s">
        <v>140</v>
      </c>
      <c r="D78" s="68" t="str">
        <f>VLOOKUP($C78,Languages!$B:$K,MATCH(Language,Languages!$1:$1,0)-1,FALSE)</f>
        <v>Цурење гаса</v>
      </c>
      <c r="E78" s="72" t="s">
        <v>354</v>
      </c>
      <c r="F78" s="73" t="s">
        <v>178</v>
      </c>
      <c r="G78" s="73" t="s">
        <v>188</v>
      </c>
    </row>
    <row r="79" spans="1:7" ht="72">
      <c r="A79" s="3" t="s">
        <v>345</v>
      </c>
      <c r="B79" s="3" t="s">
        <v>345</v>
      </c>
      <c r="C79" s="3" t="s">
        <v>141</v>
      </c>
      <c r="D79" s="68" t="str">
        <f>VLOOKUP($C79,Languages!$B:$K,MATCH(Language,Languages!$1:$1,0)-1,FALSE)</f>
        <v>Рударске опасности</v>
      </c>
      <c r="E79" s="72" t="s">
        <v>355</v>
      </c>
      <c r="F79" s="73" t="s">
        <v>178</v>
      </c>
      <c r="G79" s="73" t="s">
        <v>188</v>
      </c>
    </row>
    <row r="80" spans="1:7" ht="100.9">
      <c r="A80" s="3" t="s">
        <v>345</v>
      </c>
      <c r="B80" s="3" t="s">
        <v>345</v>
      </c>
      <c r="C80" s="3" t="s">
        <v>142</v>
      </c>
      <c r="D80" s="68" t="str">
        <f>VLOOKUP($C80,Languages!$B:$K,MATCH(Language,Languages!$1:$1,0)-1,FALSE)</f>
        <v>Нуклеарни агенси</v>
      </c>
      <c r="E80" s="72" t="s">
        <v>356</v>
      </c>
      <c r="F80" s="73" t="s">
        <v>178</v>
      </c>
      <c r="G80" s="73" t="s">
        <v>188</v>
      </c>
    </row>
    <row r="81" spans="1:7" ht="43.15">
      <c r="A81" s="3" t="s">
        <v>345</v>
      </c>
      <c r="B81" s="3" t="s">
        <v>345</v>
      </c>
      <c r="C81" s="3" t="s">
        <v>143</v>
      </c>
      <c r="D81" s="68" t="str">
        <f>VLOOKUP($C81,Languages!$B:$K,MATCH(Language,Languages!$1:$1,0)-1,FALSE)</f>
        <v>Загађење нафтом</v>
      </c>
      <c r="E81" s="72" t="s">
        <v>357</v>
      </c>
      <c r="F81" s="73" t="s">
        <v>178</v>
      </c>
      <c r="G81" s="73" t="s">
        <v>188</v>
      </c>
    </row>
    <row r="82" spans="1:7" ht="100.9">
      <c r="A82" s="3" t="s">
        <v>345</v>
      </c>
      <c r="B82" s="3" t="s">
        <v>345</v>
      </c>
      <c r="C82" s="3" t="s">
        <v>144</v>
      </c>
      <c r="D82" s="68" t="str">
        <f>VLOOKUP($C82,Languages!$B:$K,MATCH(Language,Languages!$1:$1,0)-1,FALSE)</f>
        <v>Нестанак струје/или помрачење</v>
      </c>
      <c r="E82" s="72" t="s">
        <v>358</v>
      </c>
      <c r="F82" s="73" t="s">
        <v>178</v>
      </c>
      <c r="G82" s="73" t="s">
        <v>188</v>
      </c>
    </row>
    <row r="83" spans="1:7" ht="100.9">
      <c r="A83" s="3" t="s">
        <v>345</v>
      </c>
      <c r="B83" s="3" t="s">
        <v>345</v>
      </c>
      <c r="C83" s="3" t="s">
        <v>145</v>
      </c>
      <c r="D83" s="68" t="str">
        <f>VLOOKUP($C83,Languages!$B:$K,MATCH(Language,Languages!$1:$1,0)-1,FALSE)</f>
        <v>Средства за зрачење</v>
      </c>
      <c r="E83" s="72" t="s">
        <v>359</v>
      </c>
      <c r="F83" s="73" t="s">
        <v>178</v>
      </c>
      <c r="G83" s="73" t="s">
        <v>188</v>
      </c>
    </row>
    <row r="84" spans="1:7" ht="43.15">
      <c r="A84" s="3" t="s">
        <v>345</v>
      </c>
      <c r="B84" s="3" t="s">
        <v>345</v>
      </c>
      <c r="C84" s="3" t="s">
        <v>146</v>
      </c>
      <c r="D84" s="68" t="str">
        <f>VLOOKUP($C84,Languages!$B:$K,MATCH(Language,Languages!$1:$1,0)-1,FALSE)</f>
        <v>Колапс конструкције (урушавање зграде, кварови на бранама/мостовима)</v>
      </c>
      <c r="E84" s="72" t="s">
        <v>360</v>
      </c>
      <c r="F84" s="73" t="s">
        <v>178</v>
      </c>
      <c r="G84" s="73" t="s">
        <v>188</v>
      </c>
    </row>
    <row r="85" spans="1:7" ht="57.6">
      <c r="A85" s="3" t="s">
        <v>345</v>
      </c>
      <c r="B85" s="3" t="s">
        <v>345</v>
      </c>
      <c r="C85" s="3" t="s">
        <v>147</v>
      </c>
      <c r="D85" s="68" t="str">
        <f>VLOOKUP($C85,Languages!$B:$K,MATCH(Language,Languages!$1:$1,0)-1,FALSE)</f>
        <v>Несреће у саобраћају</v>
      </c>
      <c r="E85" s="72" t="s">
        <v>361</v>
      </c>
      <c r="F85" s="73" t="s">
        <v>178</v>
      </c>
      <c r="G85" s="73" t="s">
        <v>188</v>
      </c>
    </row>
    <row r="86" spans="1:7" ht="129.6">
      <c r="A86" s="3" t="s">
        <v>345</v>
      </c>
      <c r="B86" s="3" t="s">
        <v>345</v>
      </c>
      <c r="C86" s="3" t="s">
        <v>148</v>
      </c>
      <c r="D86" s="68" t="str">
        <f>VLOOKUP($C86,Languages!$B:$K,MATCH(Language,Languages!$1:$1,0)-1,FALSE)</f>
        <v>Квар у водоснабдевању</v>
      </c>
      <c r="E86" s="72" t="s">
        <v>362</v>
      </c>
      <c r="F86" s="73" t="s">
        <v>178</v>
      </c>
      <c r="G86" s="73" t="s">
        <v>188</v>
      </c>
    </row>
    <row r="87" spans="1:7" ht="129.6">
      <c r="A87" s="3" t="s">
        <v>363</v>
      </c>
      <c r="B87" s="3" t="s">
        <v>363</v>
      </c>
      <c r="C87" s="3" t="s">
        <v>149</v>
      </c>
      <c r="D87" s="68" t="str">
        <f>VLOOKUP($C87,Languages!$B:$K,MATCH(Language,Languages!$1:$1,0)-1,FALSE)</f>
        <v>Насиље</v>
      </c>
      <c r="E87" s="72" t="s">
        <v>364</v>
      </c>
      <c r="F87" s="73" t="s">
        <v>178</v>
      </c>
      <c r="G87" s="73" t="s">
        <v>188</v>
      </c>
    </row>
    <row r="88" spans="1:7" ht="115.15">
      <c r="A88" s="3" t="s">
        <v>363</v>
      </c>
      <c r="B88" s="3" t="s">
        <v>363</v>
      </c>
      <c r="C88" s="3" t="s">
        <v>150</v>
      </c>
      <c r="D88" s="68" t="str">
        <f>VLOOKUP($C88,Languages!$B:$K,MATCH(Language,Languages!$1:$1,0)-1,FALSE)</f>
        <v>Конфликти</v>
      </c>
      <c r="E88" s="72" t="s">
        <v>365</v>
      </c>
      <c r="F88" s="73" t="s">
        <v>178</v>
      </c>
      <c r="G88" s="73" t="s">
        <v>366</v>
      </c>
    </row>
    <row r="89" spans="1:7" ht="129.6">
      <c r="A89" s="3" t="s">
        <v>363</v>
      </c>
      <c r="B89" s="3" t="s">
        <v>363</v>
      </c>
      <c r="C89" s="3" t="s">
        <v>152</v>
      </c>
      <c r="D89" s="68" t="str">
        <f>VLOOKUP($C89,Languages!$B:$K,MATCH(Language,Languages!$1:$1,0)-1,FALSE)</f>
        <v>Грађански немири</v>
      </c>
      <c r="E89" s="72" t="s">
        <v>367</v>
      </c>
      <c r="F89" s="73" t="s">
        <v>178</v>
      </c>
      <c r="G89" s="73" t="s">
        <v>188</v>
      </c>
    </row>
    <row r="90" spans="1:7" ht="57.6">
      <c r="A90" s="3" t="s">
        <v>363</v>
      </c>
      <c r="B90" s="3" t="s">
        <v>363</v>
      </c>
      <c r="C90" s="3" t="s">
        <v>153</v>
      </c>
      <c r="D90" s="68" t="str">
        <f>VLOOKUP($C90,Languages!$B:$K,MATCH(Language,Languages!$1:$1,0)-1,FALSE)</f>
        <v>Експлозивни остаци из рата (ЕРВ)</v>
      </c>
      <c r="E90" s="72" t="s">
        <v>368</v>
      </c>
      <c r="F90" s="73" t="s">
        <v>178</v>
      </c>
      <c r="G90" s="73" t="s">
        <v>188</v>
      </c>
    </row>
    <row r="91" spans="1:7" ht="57.6">
      <c r="A91" s="3" t="s">
        <v>363</v>
      </c>
      <c r="B91" s="3" t="s">
        <v>363</v>
      </c>
      <c r="C91" s="3" t="s">
        <v>154</v>
      </c>
      <c r="D91" s="68" t="str">
        <f>VLOOKUP($C91,Languages!$B:$K,MATCH(Language,Languages!$1:$1,0)-1,FALSE)</f>
        <v>Финансијска криза</v>
      </c>
      <c r="E91" s="72" t="s">
        <v>369</v>
      </c>
      <c r="F91" s="73" t="s">
        <v>178</v>
      </c>
      <c r="G91" s="73" t="s">
        <v>188</v>
      </c>
    </row>
    <row r="92" spans="1:7" ht="57.6">
      <c r="A92" s="3" t="s">
        <v>363</v>
      </c>
      <c r="B92" s="3" t="s">
        <v>363</v>
      </c>
      <c r="C92" s="3" t="s">
        <v>155</v>
      </c>
      <c r="D92" s="68" t="str">
        <f>VLOOKUP($C92,Languages!$B:$K,MATCH(Language,Languages!$1:$1,0)-1,FALSE)</f>
        <v>Стампедо или дробљење</v>
      </c>
      <c r="E92" s="72" t="s">
        <v>370</v>
      </c>
      <c r="F92" s="73" t="s">
        <v>178</v>
      </c>
      <c r="G92" s="73" t="s">
        <v>188</v>
      </c>
    </row>
    <row r="93" spans="1:7" ht="72">
      <c r="A93" s="3" t="s">
        <v>363</v>
      </c>
      <c r="B93" s="3" t="s">
        <v>363</v>
      </c>
      <c r="C93" s="3" t="s">
        <v>156</v>
      </c>
      <c r="D93" s="68" t="str">
        <f>VLOOKUP($C93,Languages!$B:$K,MATCH(Language,Languages!$1:$1,0)-1,FALSE)</f>
        <v>Тероризам</v>
      </c>
      <c r="E93" s="72" t="s">
        <v>371</v>
      </c>
      <c r="F93" s="73" t="s">
        <v>178</v>
      </c>
      <c r="G93" s="73" t="s">
        <v>188</v>
      </c>
    </row>
    <row r="94" spans="1:7">
      <c r="A94" s="3" t="s">
        <v>372</v>
      </c>
      <c r="B94" s="3" t="s">
        <v>372</v>
      </c>
      <c r="C94" s="3" t="s">
        <v>157</v>
      </c>
      <c r="D94" s="68" t="str">
        <f>VLOOKUP($C94,Languages!$B:$K,MATCH(Language,Languages!$1:$1,0)-1,FALSE)</f>
        <v>Загађење ваздуха</v>
      </c>
      <c r="G94" s="73" t="s">
        <v>188</v>
      </c>
    </row>
    <row r="95" spans="1:7" ht="28.9">
      <c r="A95" s="3" t="s">
        <v>372</v>
      </c>
      <c r="B95" s="3" t="s">
        <v>372</v>
      </c>
      <c r="C95" s="3" t="s">
        <v>158</v>
      </c>
      <c r="D95" s="68" t="str">
        <f>VLOOKUP($C95,Languages!$B:$K,MATCH(Language,Languages!$1:$1,0)-1,FALSE)</f>
        <v>Крчење шума</v>
      </c>
      <c r="E95" s="72" t="s">
        <v>373</v>
      </c>
      <c r="F95" s="73" t="s">
        <v>178</v>
      </c>
      <c r="G95" s="73" t="s">
        <v>188</v>
      </c>
    </row>
    <row r="96" spans="1:7" ht="43.15">
      <c r="A96" s="3" t="s">
        <v>372</v>
      </c>
      <c r="B96" s="3" t="s">
        <v>372</v>
      </c>
      <c r="C96" s="3" t="s">
        <v>374</v>
      </c>
      <c r="D96" s="68" t="e">
        <f>VLOOKUP($C96,Languages!$B:$K,MATCH(Language,Languages!$1:$1,0)-1,FALSE)</f>
        <v>#N/A</v>
      </c>
      <c r="E96" s="72" t="s">
        <v>375</v>
      </c>
      <c r="F96" s="73" t="s">
        <v>178</v>
      </c>
      <c r="G96" s="73" t="s">
        <v>188</v>
      </c>
    </row>
    <row r="97" spans="1:7" ht="28.9">
      <c r="A97" s="3" t="s">
        <v>372</v>
      </c>
      <c r="B97" s="3" t="s">
        <v>372</v>
      </c>
      <c r="C97" s="3" t="s">
        <v>161</v>
      </c>
      <c r="D97" s="68" t="str">
        <f>VLOOKUP($C97,Languages!$B:$K,MATCH(Language,Languages!$1:$1,0)-1,FALSE)</f>
        <v>Ерозија</v>
      </c>
      <c r="E97" s="72" t="s">
        <v>376</v>
      </c>
      <c r="F97" s="73" t="s">
        <v>178</v>
      </c>
      <c r="G97" s="73" t="s">
        <v>188</v>
      </c>
    </row>
    <row r="98" spans="1:7" ht="115.15">
      <c r="A98" s="3" t="s">
        <v>372</v>
      </c>
      <c r="B98" s="3" t="s">
        <v>372</v>
      </c>
      <c r="C98" s="3" t="s">
        <v>162</v>
      </c>
      <c r="D98" s="68" t="str">
        <f>VLOOKUP($C98,Languages!$B:$K,MATCH(Language,Languages!$1:$1,0)-1,FALSE)</f>
        <v>Подизање нивоа мора</v>
      </c>
      <c r="E98" s="72" t="s">
        <v>377</v>
      </c>
      <c r="F98" s="73" t="s">
        <v>178</v>
      </c>
      <c r="G98" s="73" t="s">
        <v>188</v>
      </c>
    </row>
    <row r="99" spans="1:7" ht="28.9">
      <c r="A99" s="3" t="s">
        <v>372</v>
      </c>
      <c r="B99" s="3" t="s">
        <v>372</v>
      </c>
      <c r="C99" s="3" t="s">
        <v>163</v>
      </c>
      <c r="D99" s="68" t="str">
        <f>VLOOKUP($C99,Languages!$B:$K,MATCH(Language,Languages!$1:$1,0)-1,FALSE)</f>
        <v>Шумски пожари</v>
      </c>
      <c r="E99" s="72" t="s">
        <v>378</v>
      </c>
      <c r="F99" s="73" t="s">
        <v>178</v>
      </c>
      <c r="G99" s="73" t="s">
        <v>379</v>
      </c>
    </row>
  </sheetData>
  <sheetProtection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209F-EC6C-4546-9A4E-3468373182C3}">
  <sheetPr codeName="Sheet4"/>
  <dimension ref="A1:L3231"/>
  <sheetViews>
    <sheetView workbookViewId="0">
      <selection activeCell="J2" sqref="J2"/>
    </sheetView>
  </sheetViews>
  <sheetFormatPr defaultColWidth="8.85546875" defaultRowHeight="14.45"/>
  <cols>
    <col min="1" max="1" width="28.42578125" customWidth="1"/>
    <col min="2" max="2" width="27.85546875" customWidth="1"/>
    <col min="3" max="3" width="19" customWidth="1"/>
  </cols>
  <sheetData>
    <row r="1" spans="1:12">
      <c r="A1" t="s">
        <v>380</v>
      </c>
      <c r="B1" t="s">
        <v>381</v>
      </c>
      <c r="C1" t="s">
        <v>382</v>
      </c>
      <c r="G1" t="str" cm="1">
        <f t="array" ref="G1:G220">_xlfn._xlws.SORT(_xlfn.UNIQUE(A2:A3231))</f>
        <v>AFGHANISTAN</v>
      </c>
      <c r="J1" t="str" cm="1">
        <f t="array" ref="J1:J30">_xlfn._xlws.SORT(_xlfn._xlws.FILTER(B:B, A:A=Workshop!C5))</f>
        <v>BORSKI UPRAVNI OKRUG</v>
      </c>
      <c r="L1" t="str" cm="1">
        <f t="array" aca="1" ref="L1:L30" ca="1">OFFSET(J:J,0,0, COUNTA(J:J))</f>
        <v>BORSKI UPRAVNI OKRUG</v>
      </c>
    </row>
    <row r="2" spans="1:12">
      <c r="A2" t="s">
        <v>383</v>
      </c>
      <c r="B2" t="s">
        <v>384</v>
      </c>
      <c r="C2" t="s">
        <v>385</v>
      </c>
      <c r="G2" t="str">
        <v>ALBANIA</v>
      </c>
      <c r="J2" t="str">
        <v>BRANIČEVSKI UPRAVNI OKRUG</v>
      </c>
      <c r="L2" t="str">
        <f ca="1"/>
        <v>BRANIČEVSKI UPRAVNI OKRUG</v>
      </c>
    </row>
    <row r="3" spans="1:12">
      <c r="A3" t="s">
        <v>383</v>
      </c>
      <c r="B3" t="s">
        <v>386</v>
      </c>
      <c r="C3" t="s">
        <v>385</v>
      </c>
      <c r="G3" t="str">
        <v>ALGERIA</v>
      </c>
      <c r="J3" t="str">
        <v>GRAD BEOGRAD</v>
      </c>
      <c r="L3" t="str">
        <f ca="1"/>
        <v>GRAD BEOGRAD</v>
      </c>
    </row>
    <row r="4" spans="1:12">
      <c r="A4" t="s">
        <v>383</v>
      </c>
      <c r="B4" t="s">
        <v>387</v>
      </c>
      <c r="C4" t="s">
        <v>385</v>
      </c>
      <c r="G4" t="str">
        <v>AMERICAN SAMOA</v>
      </c>
      <c r="J4" t="str">
        <v>JABLANIČKI UPRAVNI OKRUG</v>
      </c>
      <c r="L4" t="str">
        <f ca="1"/>
        <v>JABLANIČKI UPRAVNI OKRUG</v>
      </c>
    </row>
    <row r="5" spans="1:12">
      <c r="A5" t="s">
        <v>383</v>
      </c>
      <c r="B5" t="s">
        <v>388</v>
      </c>
      <c r="C5" t="s">
        <v>385</v>
      </c>
      <c r="G5" t="str">
        <v>ANDORRA</v>
      </c>
      <c r="J5" t="str">
        <v>JUŽNOBAČKI UPRAVNI OKRUG</v>
      </c>
      <c r="L5" t="str">
        <f ca="1"/>
        <v>JUŽNOBAČKI UPRAVNI OKRUG</v>
      </c>
    </row>
    <row r="6" spans="1:12">
      <c r="A6" t="s">
        <v>383</v>
      </c>
      <c r="B6" t="s">
        <v>389</v>
      </c>
      <c r="C6" t="s">
        <v>385</v>
      </c>
      <c r="G6" t="str">
        <v>ANGOLA</v>
      </c>
      <c r="J6" t="str">
        <v>JUŽNOBANATSKI UPRAVNI OKRUG</v>
      </c>
      <c r="L6" t="str">
        <f ca="1"/>
        <v>JUŽNOBANATSKI UPRAVNI OKRUG</v>
      </c>
    </row>
    <row r="7" spans="1:12">
      <c r="A7" t="s">
        <v>383</v>
      </c>
      <c r="B7" t="s">
        <v>390</v>
      </c>
      <c r="C7" t="s">
        <v>385</v>
      </c>
      <c r="G7" t="str">
        <v>ANGUILLA</v>
      </c>
      <c r="J7" t="str">
        <v>KOLUBARSKI UPRAVNI OKRUG</v>
      </c>
      <c r="L7" t="str">
        <f ca="1"/>
        <v>KOLUBARSKI UPRAVNI OKRUG</v>
      </c>
    </row>
    <row r="8" spans="1:12">
      <c r="A8" t="s">
        <v>383</v>
      </c>
      <c r="B8" t="s">
        <v>391</v>
      </c>
      <c r="C8" t="s">
        <v>385</v>
      </c>
      <c r="G8" t="str">
        <v>ANTIGUA AND BARBUDA</v>
      </c>
      <c r="J8" t="str">
        <v>KOSOVSKI UPRAVNI OKRUG</v>
      </c>
      <c r="L8" t="str">
        <f ca="1"/>
        <v>KOSOVSKI UPRAVNI OKRUG</v>
      </c>
    </row>
    <row r="9" spans="1:12">
      <c r="A9" t="s">
        <v>383</v>
      </c>
      <c r="B9" t="s">
        <v>392</v>
      </c>
      <c r="C9" t="s">
        <v>385</v>
      </c>
      <c r="G9" t="str">
        <v>ARGENTINA</v>
      </c>
      <c r="J9" t="str">
        <v>KOSOVSKO-MITROVAČKI UPRAVNI OKRUG</v>
      </c>
      <c r="L9" t="str">
        <f ca="1"/>
        <v>KOSOVSKO-MITROVAČKI UPRAVNI OKRUG</v>
      </c>
    </row>
    <row r="10" spans="1:12">
      <c r="A10" t="s">
        <v>383</v>
      </c>
      <c r="B10" t="s">
        <v>393</v>
      </c>
      <c r="C10" t="s">
        <v>385</v>
      </c>
      <c r="G10" t="str">
        <v>ARMENIA</v>
      </c>
      <c r="J10" t="str">
        <v>KOSOVSKO-POMORAVSKI UPRAVNI OKRUG</v>
      </c>
      <c r="L10" t="str">
        <f ca="1"/>
        <v>KOSOVSKO-POMORAVSKI UPRAVNI OKRUG</v>
      </c>
    </row>
    <row r="11" spans="1:12">
      <c r="A11" t="s">
        <v>383</v>
      </c>
      <c r="B11" t="s">
        <v>394</v>
      </c>
      <c r="C11" t="s">
        <v>385</v>
      </c>
      <c r="G11" t="str">
        <v>ARUBA</v>
      </c>
      <c r="J11" t="str">
        <v>MAČVANSKI UPRAVNI OKRUG</v>
      </c>
      <c r="L11" t="str">
        <f ca="1"/>
        <v>MAČVANSKI UPRAVNI OKRUG</v>
      </c>
    </row>
    <row r="12" spans="1:12">
      <c r="A12" t="s">
        <v>383</v>
      </c>
      <c r="B12" t="s">
        <v>395</v>
      </c>
      <c r="C12" t="s">
        <v>385</v>
      </c>
      <c r="G12" t="str">
        <v>AUSTRALIA</v>
      </c>
      <c r="J12" t="str">
        <v>MORAVIČKI UPRAVNI OKRUG</v>
      </c>
      <c r="L12" t="str">
        <f ca="1"/>
        <v>MORAVIČKI UPRAVNI OKRUG</v>
      </c>
    </row>
    <row r="13" spans="1:12">
      <c r="A13" t="s">
        <v>383</v>
      </c>
      <c r="B13" t="s">
        <v>396</v>
      </c>
      <c r="C13" t="s">
        <v>385</v>
      </c>
      <c r="G13" t="str">
        <v>AUSTRIA</v>
      </c>
      <c r="J13" t="str">
        <v>NIŠAVSKI UPRAVNI OKRUG</v>
      </c>
      <c r="L13" t="str">
        <f ca="1"/>
        <v>NIŠAVSKI UPRAVNI OKRUG</v>
      </c>
    </row>
    <row r="14" spans="1:12">
      <c r="A14" t="s">
        <v>383</v>
      </c>
      <c r="B14" t="s">
        <v>397</v>
      </c>
      <c r="C14" t="s">
        <v>385</v>
      </c>
      <c r="G14" t="str">
        <v>AZERBAIJAN</v>
      </c>
      <c r="J14" t="str">
        <v>PČINJSKI UPRAVNI OKRUG</v>
      </c>
      <c r="L14" t="str">
        <f ca="1"/>
        <v>PČINJSKI UPRAVNI OKRUG</v>
      </c>
    </row>
    <row r="15" spans="1:12">
      <c r="A15" t="s">
        <v>383</v>
      </c>
      <c r="B15" t="s">
        <v>398</v>
      </c>
      <c r="C15" t="s">
        <v>385</v>
      </c>
      <c r="G15" t="str">
        <v>BAHAMAS</v>
      </c>
      <c r="J15" t="str">
        <v>PEĆKI UPRAVNI OKRUG</v>
      </c>
      <c r="L15" t="str">
        <f ca="1"/>
        <v>PEĆKI UPRAVNI OKRUG</v>
      </c>
    </row>
    <row r="16" spans="1:12">
      <c r="A16" t="s">
        <v>383</v>
      </c>
      <c r="B16" t="s">
        <v>399</v>
      </c>
      <c r="C16" t="s">
        <v>385</v>
      </c>
      <c r="G16" t="str">
        <v>BAHRAIN</v>
      </c>
      <c r="J16" t="str">
        <v>PIROTSKI UPRAVNI OKRUG</v>
      </c>
      <c r="L16" t="str">
        <f ca="1"/>
        <v>PIROTSKI UPRAVNI OKRUG</v>
      </c>
    </row>
    <row r="17" spans="1:12">
      <c r="A17" t="s">
        <v>383</v>
      </c>
      <c r="B17" t="s">
        <v>400</v>
      </c>
      <c r="C17" t="s">
        <v>385</v>
      </c>
      <c r="G17" t="str">
        <v>BANGLADESH</v>
      </c>
      <c r="J17" t="str">
        <v>PODUNAVSKI UPRAVNI OKRUG</v>
      </c>
      <c r="L17" t="str">
        <f ca="1"/>
        <v>PODUNAVSKI UPRAVNI OKRUG</v>
      </c>
    </row>
    <row r="18" spans="1:12">
      <c r="A18" t="s">
        <v>383</v>
      </c>
      <c r="B18" t="s">
        <v>401</v>
      </c>
      <c r="C18" t="s">
        <v>385</v>
      </c>
      <c r="G18" t="str">
        <v>BARBADOS</v>
      </c>
      <c r="J18" t="str">
        <v>POMORAVSKI UPRAVNI OKRUG</v>
      </c>
      <c r="L18" t="str">
        <f ca="1"/>
        <v>POMORAVSKI UPRAVNI OKRUG</v>
      </c>
    </row>
    <row r="19" spans="1:12">
      <c r="A19" t="s">
        <v>383</v>
      </c>
      <c r="B19" t="s">
        <v>402</v>
      </c>
      <c r="C19" t="s">
        <v>385</v>
      </c>
      <c r="G19" t="str">
        <v>BELARUS</v>
      </c>
      <c r="J19" t="str">
        <v>PRIZRENSKI UPRAVNI OKRUG</v>
      </c>
      <c r="L19" t="str">
        <f ca="1"/>
        <v>PRIZRENSKI UPRAVNI OKRUG</v>
      </c>
    </row>
    <row r="20" spans="1:12">
      <c r="A20" t="s">
        <v>403</v>
      </c>
      <c r="B20" t="s">
        <v>404</v>
      </c>
      <c r="C20" t="s">
        <v>385</v>
      </c>
      <c r="G20" t="str">
        <v>BELGIUM</v>
      </c>
      <c r="J20" t="str">
        <v>RASINSKI UPRAVNI OKRUG</v>
      </c>
      <c r="L20" t="str">
        <f ca="1"/>
        <v>RASINSKI UPRAVNI OKRUG</v>
      </c>
    </row>
    <row r="21" spans="1:12">
      <c r="A21" t="s">
        <v>403</v>
      </c>
      <c r="B21" t="s">
        <v>405</v>
      </c>
      <c r="C21" t="s">
        <v>385</v>
      </c>
      <c r="G21" t="str">
        <v>BELIZE</v>
      </c>
      <c r="J21" t="str">
        <v>RAŠKI UPRAVNI OKRUG</v>
      </c>
      <c r="L21" t="str">
        <f ca="1"/>
        <v>RAŠKI UPRAVNI OKRUG</v>
      </c>
    </row>
    <row r="22" spans="1:12">
      <c r="A22" t="s">
        <v>403</v>
      </c>
      <c r="B22" t="s">
        <v>406</v>
      </c>
      <c r="C22" t="s">
        <v>385</v>
      </c>
      <c r="G22" t="str">
        <v>BENIN</v>
      </c>
      <c r="J22" t="str">
        <v>SEVERNOBAČKI UPRAVNI OKRUG</v>
      </c>
      <c r="L22" t="str">
        <f ca="1"/>
        <v>SEVERNOBAČKI UPRAVNI OKRUG</v>
      </c>
    </row>
    <row r="23" spans="1:12">
      <c r="A23" t="s">
        <v>403</v>
      </c>
      <c r="B23" t="s">
        <v>407</v>
      </c>
      <c r="C23" t="s">
        <v>385</v>
      </c>
      <c r="G23" t="str">
        <v>BERMUDA</v>
      </c>
      <c r="J23" t="str">
        <v>SEVERNOBANATSKI UPRAVNI OKRUG</v>
      </c>
      <c r="L23" t="str">
        <f ca="1"/>
        <v>SEVERNOBANATSKI UPRAVNI OKRUG</v>
      </c>
    </row>
    <row r="24" spans="1:12">
      <c r="A24" t="s">
        <v>403</v>
      </c>
      <c r="B24" t="s">
        <v>408</v>
      </c>
      <c r="C24" t="s">
        <v>385</v>
      </c>
      <c r="G24" t="str">
        <v>BHUTAN</v>
      </c>
      <c r="J24" t="str">
        <v>SREDNJOBANATSKI UPRAVNI OKRUG</v>
      </c>
      <c r="L24" t="str">
        <f ca="1"/>
        <v>SREDNJOBANATSKI UPRAVNI OKRUG</v>
      </c>
    </row>
    <row r="25" spans="1:12">
      <c r="A25" t="s">
        <v>403</v>
      </c>
      <c r="B25" t="s">
        <v>409</v>
      </c>
      <c r="C25" t="s">
        <v>385</v>
      </c>
      <c r="G25" t="str">
        <v>BOLIVIA (PLURINATIONAL STATE OF)</v>
      </c>
      <c r="J25" t="str">
        <v>SREMSKI UPRAVNI OKRUG</v>
      </c>
      <c r="L25" t="str">
        <f ca="1"/>
        <v>SREMSKI UPRAVNI OKRUG</v>
      </c>
    </row>
    <row r="26" spans="1:12">
      <c r="A26" t="s">
        <v>403</v>
      </c>
      <c r="B26" t="s">
        <v>410</v>
      </c>
      <c r="C26" t="s">
        <v>385</v>
      </c>
      <c r="G26" t="str">
        <v>BONAIRE, SINT EUSTATIUS AND SABA</v>
      </c>
      <c r="J26" t="str">
        <v>ŠUMADIJSKI UPRAVNI OKRUG</v>
      </c>
      <c r="L26" t="str">
        <f ca="1"/>
        <v>ŠUMADIJSKI UPRAVNI OKRUG</v>
      </c>
    </row>
    <row r="27" spans="1:12">
      <c r="A27" t="s">
        <v>403</v>
      </c>
      <c r="B27" t="s">
        <v>411</v>
      </c>
      <c r="C27" t="s">
        <v>385</v>
      </c>
      <c r="G27" t="str">
        <v>BOSNIA AND HERZEGOVINA</v>
      </c>
      <c r="J27" t="str">
        <v>TOPLIČKI UPRAVNI OKRUG</v>
      </c>
      <c r="L27" t="str">
        <f ca="1"/>
        <v>TOPLIČKI UPRAVNI OKRUG</v>
      </c>
    </row>
    <row r="28" spans="1:12">
      <c r="A28" t="s">
        <v>403</v>
      </c>
      <c r="B28" t="s">
        <v>412</v>
      </c>
      <c r="C28" t="s">
        <v>385</v>
      </c>
      <c r="G28" t="str">
        <v>BOTSWANA</v>
      </c>
      <c r="J28" t="str">
        <v>ZAJEČARSKI UPRAVNI OKRUG</v>
      </c>
      <c r="L28" t="str">
        <f ca="1"/>
        <v>ZAJEČARSKI UPRAVNI OKRUG</v>
      </c>
    </row>
    <row r="29" spans="1:12">
      <c r="A29" t="s">
        <v>403</v>
      </c>
      <c r="B29" t="s">
        <v>413</v>
      </c>
      <c r="C29" t="s">
        <v>385</v>
      </c>
      <c r="G29" t="str">
        <v>BRAZIL</v>
      </c>
      <c r="J29" t="str">
        <v>ZAPADNOBAČKI UPRAVNI OKRUG</v>
      </c>
      <c r="L29" t="str">
        <f ca="1"/>
        <v>ZAPADNOBAČKI UPRAVNI OKRUG</v>
      </c>
    </row>
    <row r="30" spans="1:12">
      <c r="A30" t="s">
        <v>403</v>
      </c>
      <c r="B30" t="s">
        <v>414</v>
      </c>
      <c r="C30" t="s">
        <v>385</v>
      </c>
      <c r="G30" t="str">
        <v>BRITISH VIRGIN ISLANDS</v>
      </c>
      <c r="J30" t="str">
        <v>ZLATIBORSKI UPRAVNI OKRUG</v>
      </c>
      <c r="L30" t="str">
        <f ca="1"/>
        <v>ZLATIBORSKI UPRAVNI OKRUG</v>
      </c>
    </row>
    <row r="31" spans="1:12">
      <c r="A31" t="s">
        <v>403</v>
      </c>
      <c r="B31" t="s">
        <v>415</v>
      </c>
      <c r="C31" t="s">
        <v>385</v>
      </c>
      <c r="G31" t="str">
        <v>BRUNEI DARUSSALAM</v>
      </c>
    </row>
    <row r="32" spans="1:12">
      <c r="A32" t="s">
        <v>403</v>
      </c>
      <c r="B32" t="s">
        <v>416</v>
      </c>
      <c r="C32" t="s">
        <v>385</v>
      </c>
      <c r="G32" t="str">
        <v>BULGARIA</v>
      </c>
    </row>
    <row r="33" spans="1:7">
      <c r="A33" t="s">
        <v>417</v>
      </c>
      <c r="B33" t="s">
        <v>418</v>
      </c>
      <c r="C33" t="s">
        <v>385</v>
      </c>
      <c r="G33" t="str">
        <v>BURKINA FASO</v>
      </c>
    </row>
    <row r="34" spans="1:7">
      <c r="A34" t="s">
        <v>417</v>
      </c>
      <c r="B34" t="s">
        <v>419</v>
      </c>
      <c r="C34" t="s">
        <v>385</v>
      </c>
      <c r="G34" t="str">
        <v>BURUNDI</v>
      </c>
    </row>
    <row r="35" spans="1:7">
      <c r="A35" t="s">
        <v>417</v>
      </c>
      <c r="B35" t="s">
        <v>420</v>
      </c>
      <c r="C35" t="s">
        <v>385</v>
      </c>
      <c r="G35" t="str">
        <v>CABO VERDE</v>
      </c>
    </row>
    <row r="36" spans="1:7">
      <c r="A36" t="s">
        <v>417</v>
      </c>
      <c r="B36" t="s">
        <v>421</v>
      </c>
      <c r="C36" t="s">
        <v>385</v>
      </c>
      <c r="G36" t="str">
        <v>CAMBODIA</v>
      </c>
    </row>
    <row r="37" spans="1:7">
      <c r="A37" t="s">
        <v>417</v>
      </c>
      <c r="B37" t="s">
        <v>422</v>
      </c>
      <c r="C37" t="s">
        <v>385</v>
      </c>
      <c r="G37" t="str">
        <v>CAMEROON</v>
      </c>
    </row>
    <row r="38" spans="1:7">
      <c r="A38" t="s">
        <v>417</v>
      </c>
      <c r="B38" t="s">
        <v>423</v>
      </c>
      <c r="C38" t="s">
        <v>385</v>
      </c>
      <c r="G38" t="str">
        <v>CANADA</v>
      </c>
    </row>
    <row r="39" spans="1:7">
      <c r="A39" t="s">
        <v>417</v>
      </c>
      <c r="B39" t="s">
        <v>424</v>
      </c>
      <c r="C39" t="s">
        <v>385</v>
      </c>
      <c r="G39" t="str">
        <v>CAYMAN ISLANDS</v>
      </c>
    </row>
    <row r="40" spans="1:7">
      <c r="A40" t="s">
        <v>417</v>
      </c>
      <c r="B40" t="s">
        <v>425</v>
      </c>
      <c r="C40" t="s">
        <v>385</v>
      </c>
      <c r="G40" t="str">
        <v>CENTRAL AFRICAN REPUBLIC</v>
      </c>
    </row>
    <row r="41" spans="1:7">
      <c r="A41" t="s">
        <v>417</v>
      </c>
      <c r="B41" t="s">
        <v>426</v>
      </c>
      <c r="C41" t="s">
        <v>385</v>
      </c>
      <c r="G41" t="str">
        <v>CHAD</v>
      </c>
    </row>
    <row r="42" spans="1:7">
      <c r="A42" t="s">
        <v>417</v>
      </c>
      <c r="B42" t="s">
        <v>427</v>
      </c>
      <c r="C42" t="s">
        <v>385</v>
      </c>
      <c r="G42" t="str">
        <v>CHILE</v>
      </c>
    </row>
    <row r="43" spans="1:7">
      <c r="A43" t="s">
        <v>417</v>
      </c>
      <c r="B43" t="s">
        <v>428</v>
      </c>
      <c r="C43" t="s">
        <v>385</v>
      </c>
      <c r="G43" t="str">
        <v>CHINA</v>
      </c>
    </row>
    <row r="44" spans="1:7">
      <c r="A44" t="s">
        <v>417</v>
      </c>
      <c r="B44" t="s">
        <v>429</v>
      </c>
      <c r="C44" t="s">
        <v>385</v>
      </c>
      <c r="G44" t="str">
        <v>COLOMBIA</v>
      </c>
    </row>
    <row r="45" spans="1:7">
      <c r="A45" t="s">
        <v>417</v>
      </c>
      <c r="B45" t="s">
        <v>430</v>
      </c>
      <c r="C45" t="s">
        <v>385</v>
      </c>
      <c r="G45" t="str">
        <v>COMOROS</v>
      </c>
    </row>
    <row r="46" spans="1:7">
      <c r="A46" t="s">
        <v>417</v>
      </c>
      <c r="B46" t="s">
        <v>431</v>
      </c>
      <c r="C46" t="s">
        <v>385</v>
      </c>
      <c r="G46" t="str">
        <v>CONGO</v>
      </c>
    </row>
    <row r="47" spans="1:7">
      <c r="A47" t="s">
        <v>417</v>
      </c>
      <c r="B47" t="s">
        <v>432</v>
      </c>
      <c r="C47" t="s">
        <v>385</v>
      </c>
      <c r="G47" t="str">
        <v>COOK ISLANDS</v>
      </c>
    </row>
    <row r="48" spans="1:7">
      <c r="A48" t="s">
        <v>417</v>
      </c>
      <c r="B48" t="s">
        <v>433</v>
      </c>
      <c r="C48" t="s">
        <v>385</v>
      </c>
      <c r="G48" t="str">
        <v>COSTA RICA</v>
      </c>
    </row>
    <row r="49" spans="1:7">
      <c r="A49" t="s">
        <v>417</v>
      </c>
      <c r="B49" t="s">
        <v>434</v>
      </c>
      <c r="C49" t="s">
        <v>385</v>
      </c>
      <c r="G49" t="str">
        <v>CÔTE D’IVOIRE</v>
      </c>
    </row>
    <row r="50" spans="1:7">
      <c r="A50" t="s">
        <v>417</v>
      </c>
      <c r="B50" t="s">
        <v>435</v>
      </c>
      <c r="C50" t="s">
        <v>385</v>
      </c>
      <c r="G50" t="str">
        <v>CROATIA</v>
      </c>
    </row>
    <row r="51" spans="1:7">
      <c r="A51" t="s">
        <v>436</v>
      </c>
      <c r="B51" t="s">
        <v>437</v>
      </c>
      <c r="C51" t="s">
        <v>385</v>
      </c>
      <c r="G51" t="str">
        <v>CUBA</v>
      </c>
    </row>
    <row r="52" spans="1:7">
      <c r="A52" t="s">
        <v>436</v>
      </c>
      <c r="B52" t="s">
        <v>438</v>
      </c>
      <c r="C52" t="s">
        <v>385</v>
      </c>
      <c r="G52" t="str">
        <v>CURAÇAO</v>
      </c>
    </row>
    <row r="53" spans="1:7">
      <c r="A53" t="s">
        <v>436</v>
      </c>
      <c r="B53" t="s">
        <v>439</v>
      </c>
      <c r="C53" t="s">
        <v>385</v>
      </c>
      <c r="G53" t="str">
        <v>CYPRUS</v>
      </c>
    </row>
    <row r="54" spans="1:7">
      <c r="A54" t="s">
        <v>436</v>
      </c>
      <c r="B54" t="s">
        <v>440</v>
      </c>
      <c r="C54" t="s">
        <v>385</v>
      </c>
      <c r="G54" t="str">
        <v>CZECHIA</v>
      </c>
    </row>
    <row r="55" spans="1:7">
      <c r="A55" t="s">
        <v>436</v>
      </c>
      <c r="B55" t="s">
        <v>441</v>
      </c>
      <c r="C55" t="s">
        <v>385</v>
      </c>
      <c r="G55" t="str">
        <v>DEMOCRATIC PEOPLE'S REPUBLIC OF KOREA</v>
      </c>
    </row>
    <row r="56" spans="1:7">
      <c r="A56" t="s">
        <v>436</v>
      </c>
      <c r="B56" t="s">
        <v>442</v>
      </c>
      <c r="C56" t="s">
        <v>385</v>
      </c>
      <c r="G56" t="str">
        <v>DEMOCRATIC REPUBLIC OF THE CONGO</v>
      </c>
    </row>
    <row r="57" spans="1:7">
      <c r="A57" t="s">
        <v>436</v>
      </c>
      <c r="B57" t="s">
        <v>443</v>
      </c>
      <c r="C57" t="s">
        <v>385</v>
      </c>
      <c r="G57" t="str">
        <v>DENMARK</v>
      </c>
    </row>
    <row r="58" spans="1:7">
      <c r="A58" t="s">
        <v>436</v>
      </c>
      <c r="B58" t="s">
        <v>444</v>
      </c>
      <c r="C58" t="s">
        <v>385</v>
      </c>
      <c r="G58" t="str">
        <v>DJIBOUTI</v>
      </c>
    </row>
    <row r="59" spans="1:7">
      <c r="A59" t="s">
        <v>436</v>
      </c>
      <c r="B59" t="s">
        <v>445</v>
      </c>
      <c r="C59" t="s">
        <v>385</v>
      </c>
      <c r="G59" t="str">
        <v>DOMINICA</v>
      </c>
    </row>
    <row r="60" spans="1:7">
      <c r="A60" t="s">
        <v>436</v>
      </c>
      <c r="B60" t="s">
        <v>446</v>
      </c>
      <c r="C60" t="s">
        <v>385</v>
      </c>
      <c r="G60" t="str">
        <v>DOMINICAN REPUBLIC</v>
      </c>
    </row>
    <row r="61" spans="1:7">
      <c r="A61" t="s">
        <v>436</v>
      </c>
      <c r="B61" t="s">
        <v>447</v>
      </c>
      <c r="C61" t="s">
        <v>385</v>
      </c>
      <c r="G61" t="str">
        <v>ECUADOR</v>
      </c>
    </row>
    <row r="62" spans="1:7">
      <c r="A62" t="s">
        <v>436</v>
      </c>
      <c r="B62" t="s">
        <v>448</v>
      </c>
      <c r="C62" t="s">
        <v>385</v>
      </c>
      <c r="G62" t="str">
        <v>EGYPT</v>
      </c>
    </row>
    <row r="63" spans="1:7">
      <c r="A63" t="s">
        <v>449</v>
      </c>
      <c r="B63" t="s">
        <v>450</v>
      </c>
      <c r="C63" t="s">
        <v>385</v>
      </c>
      <c r="G63" t="str">
        <v>EL SALVADOR</v>
      </c>
    </row>
    <row r="64" spans="1:7">
      <c r="A64" t="s">
        <v>449</v>
      </c>
      <c r="B64" t="s">
        <v>451</v>
      </c>
      <c r="C64" t="s">
        <v>385</v>
      </c>
      <c r="G64" t="str">
        <v>EQUATORIAL GUINEA</v>
      </c>
    </row>
    <row r="65" spans="1:7">
      <c r="A65" t="s">
        <v>449</v>
      </c>
      <c r="B65" t="s">
        <v>452</v>
      </c>
      <c r="C65" t="s">
        <v>385</v>
      </c>
      <c r="G65" t="str">
        <v>ERITREA</v>
      </c>
    </row>
    <row r="66" spans="1:7">
      <c r="A66" t="s">
        <v>449</v>
      </c>
      <c r="B66" t="s">
        <v>453</v>
      </c>
      <c r="C66" t="s">
        <v>385</v>
      </c>
      <c r="G66" t="str">
        <v>ESTONIA</v>
      </c>
    </row>
    <row r="67" spans="1:7">
      <c r="A67" t="s">
        <v>449</v>
      </c>
      <c r="B67" t="s">
        <v>454</v>
      </c>
      <c r="C67" t="s">
        <v>385</v>
      </c>
      <c r="G67" t="str">
        <v>ESWATINI</v>
      </c>
    </row>
    <row r="68" spans="1:7">
      <c r="A68" t="s">
        <v>449</v>
      </c>
      <c r="B68" t="s">
        <v>455</v>
      </c>
      <c r="C68" t="s">
        <v>385</v>
      </c>
      <c r="G68" t="str">
        <v>ETHIOPIA</v>
      </c>
    </row>
    <row r="69" spans="1:7">
      <c r="A69" t="s">
        <v>449</v>
      </c>
      <c r="B69" t="s">
        <v>456</v>
      </c>
      <c r="C69" t="s">
        <v>385</v>
      </c>
      <c r="G69" t="str">
        <v>FIJI</v>
      </c>
    </row>
    <row r="70" spans="1:7">
      <c r="A70" t="s">
        <v>449</v>
      </c>
      <c r="B70" t="s">
        <v>457</v>
      </c>
      <c r="C70" t="s">
        <v>385</v>
      </c>
      <c r="G70" t="str">
        <v>FINLAND</v>
      </c>
    </row>
    <row r="71" spans="1:7">
      <c r="A71" t="s">
        <v>449</v>
      </c>
      <c r="B71" t="s">
        <v>458</v>
      </c>
      <c r="C71" t="s">
        <v>385</v>
      </c>
      <c r="G71" t="str">
        <v>FRANCE</v>
      </c>
    </row>
    <row r="72" spans="1:7">
      <c r="A72" t="s">
        <v>449</v>
      </c>
      <c r="B72" t="s">
        <v>459</v>
      </c>
      <c r="C72" t="s">
        <v>385</v>
      </c>
      <c r="G72" t="str">
        <v>FRENCH GUIANA</v>
      </c>
    </row>
    <row r="73" spans="1:7">
      <c r="A73" t="s">
        <v>449</v>
      </c>
      <c r="B73" t="s">
        <v>460</v>
      </c>
      <c r="C73" t="s">
        <v>385</v>
      </c>
      <c r="G73" t="str">
        <v>FRENCH POLYNESIA</v>
      </c>
    </row>
    <row r="74" spans="1:7">
      <c r="A74" t="s">
        <v>449</v>
      </c>
      <c r="B74" t="s">
        <v>461</v>
      </c>
      <c r="C74" t="s">
        <v>385</v>
      </c>
      <c r="G74" t="str">
        <v>GABON</v>
      </c>
    </row>
    <row r="75" spans="1:7">
      <c r="A75" t="s">
        <v>449</v>
      </c>
      <c r="B75" t="s">
        <v>462</v>
      </c>
      <c r="C75" t="s">
        <v>385</v>
      </c>
      <c r="G75" t="str">
        <v>GAMBIA</v>
      </c>
    </row>
    <row r="76" spans="1:7">
      <c r="A76" t="s">
        <v>449</v>
      </c>
      <c r="B76" t="s">
        <v>463</v>
      </c>
      <c r="C76" t="s">
        <v>385</v>
      </c>
      <c r="G76" t="str">
        <v>GEORGIA</v>
      </c>
    </row>
    <row r="77" spans="1:7">
      <c r="A77" t="s">
        <v>449</v>
      </c>
      <c r="B77" t="s">
        <v>464</v>
      </c>
      <c r="C77" t="s">
        <v>385</v>
      </c>
      <c r="G77" t="str">
        <v>GERMANY</v>
      </c>
    </row>
    <row r="78" spans="1:7">
      <c r="A78" t="s">
        <v>449</v>
      </c>
      <c r="B78" t="s">
        <v>465</v>
      </c>
      <c r="C78" t="s">
        <v>385</v>
      </c>
      <c r="G78" t="str">
        <v>GHANA</v>
      </c>
    </row>
    <row r="79" spans="1:7">
      <c r="A79" t="s">
        <v>449</v>
      </c>
      <c r="B79" t="s">
        <v>466</v>
      </c>
      <c r="C79" t="s">
        <v>385</v>
      </c>
      <c r="G79" t="str">
        <v>GREECE</v>
      </c>
    </row>
    <row r="80" spans="1:7">
      <c r="A80" t="s">
        <v>449</v>
      </c>
      <c r="B80" t="s">
        <v>467</v>
      </c>
      <c r="C80" t="s">
        <v>385</v>
      </c>
      <c r="G80" t="str">
        <v>GRENADA</v>
      </c>
    </row>
    <row r="81" spans="1:7">
      <c r="A81" t="s">
        <v>449</v>
      </c>
      <c r="B81" t="s">
        <v>468</v>
      </c>
      <c r="C81" t="s">
        <v>385</v>
      </c>
      <c r="G81" t="str">
        <v>GUADELOUPE</v>
      </c>
    </row>
    <row r="82" spans="1:7">
      <c r="A82" t="s">
        <v>449</v>
      </c>
      <c r="B82" t="s">
        <v>469</v>
      </c>
      <c r="C82" t="s">
        <v>385</v>
      </c>
      <c r="G82" t="str">
        <v>GUAM</v>
      </c>
    </row>
    <row r="83" spans="1:7">
      <c r="A83" t="s">
        <v>449</v>
      </c>
      <c r="B83" t="s">
        <v>470</v>
      </c>
      <c r="C83" t="s">
        <v>385</v>
      </c>
      <c r="G83" t="str">
        <v>GUATEMALA</v>
      </c>
    </row>
    <row r="84" spans="1:7">
      <c r="A84" t="s">
        <v>449</v>
      </c>
      <c r="B84" t="s">
        <v>471</v>
      </c>
      <c r="C84" t="s">
        <v>385</v>
      </c>
      <c r="G84" t="str">
        <v>GUINEA</v>
      </c>
    </row>
    <row r="85" spans="1:7">
      <c r="A85" t="s">
        <v>449</v>
      </c>
      <c r="B85" t="s">
        <v>472</v>
      </c>
      <c r="C85" t="s">
        <v>385</v>
      </c>
      <c r="G85" t="str">
        <v>GUINEA-BISSAU</v>
      </c>
    </row>
    <row r="86" spans="1:7">
      <c r="A86" t="s">
        <v>449</v>
      </c>
      <c r="B86" t="s">
        <v>473</v>
      </c>
      <c r="C86" t="s">
        <v>385</v>
      </c>
      <c r="G86" t="str">
        <v>GUYANA</v>
      </c>
    </row>
    <row r="87" spans="1:7">
      <c r="A87" t="s">
        <v>474</v>
      </c>
      <c r="B87" t="s">
        <v>475</v>
      </c>
      <c r="C87" t="s">
        <v>385</v>
      </c>
      <c r="G87" t="str">
        <v>HAITI</v>
      </c>
    </row>
    <row r="88" spans="1:7">
      <c r="A88" t="s">
        <v>474</v>
      </c>
      <c r="B88" t="s">
        <v>476</v>
      </c>
      <c r="C88" t="s">
        <v>385</v>
      </c>
      <c r="G88" t="str">
        <v>HOLY SEE</v>
      </c>
    </row>
    <row r="89" spans="1:7">
      <c r="A89" t="s">
        <v>474</v>
      </c>
      <c r="B89" t="s">
        <v>477</v>
      </c>
      <c r="C89" t="s">
        <v>385</v>
      </c>
      <c r="G89" t="str">
        <v>HONDURAS</v>
      </c>
    </row>
    <row r="90" spans="1:7">
      <c r="A90" t="s">
        <v>474</v>
      </c>
      <c r="B90" t="s">
        <v>478</v>
      </c>
      <c r="C90" t="s">
        <v>385</v>
      </c>
      <c r="G90" t="str">
        <v>HUNGARY</v>
      </c>
    </row>
    <row r="91" spans="1:7">
      <c r="A91" t="s">
        <v>474</v>
      </c>
      <c r="B91" t="s">
        <v>479</v>
      </c>
      <c r="C91" t="s">
        <v>385</v>
      </c>
      <c r="G91" t="str">
        <v>ICELAND</v>
      </c>
    </row>
    <row r="92" spans="1:7">
      <c r="A92" t="s">
        <v>474</v>
      </c>
      <c r="B92" t="s">
        <v>480</v>
      </c>
      <c r="C92" t="s">
        <v>385</v>
      </c>
      <c r="G92" t="str">
        <v>INDIA</v>
      </c>
    </row>
    <row r="93" spans="1:7">
      <c r="A93" t="s">
        <v>474</v>
      </c>
      <c r="B93" t="s">
        <v>481</v>
      </c>
      <c r="C93" t="s">
        <v>385</v>
      </c>
      <c r="G93" t="str">
        <v>INDONESIA</v>
      </c>
    </row>
    <row r="94" spans="1:7">
      <c r="A94" t="s">
        <v>474</v>
      </c>
      <c r="B94" t="s">
        <v>482</v>
      </c>
      <c r="C94" t="s">
        <v>385</v>
      </c>
      <c r="G94" t="str">
        <v>IRAN (ISLAMIC REPUBLIC OF)</v>
      </c>
    </row>
    <row r="95" spans="1:7">
      <c r="A95" t="s">
        <v>474</v>
      </c>
      <c r="B95" t="s">
        <v>483</v>
      </c>
      <c r="C95" t="s">
        <v>385</v>
      </c>
      <c r="G95" t="str">
        <v>IRAQ</v>
      </c>
    </row>
    <row r="96" spans="1:7">
      <c r="A96" t="s">
        <v>474</v>
      </c>
      <c r="B96" t="s">
        <v>484</v>
      </c>
      <c r="C96" t="s">
        <v>385</v>
      </c>
      <c r="G96" t="str">
        <v>IRELAND</v>
      </c>
    </row>
    <row r="97" spans="1:7">
      <c r="A97" t="s">
        <v>474</v>
      </c>
      <c r="B97" t="s">
        <v>485</v>
      </c>
      <c r="C97" t="s">
        <v>385</v>
      </c>
      <c r="G97" t="str">
        <v>ISRAEL</v>
      </c>
    </row>
    <row r="98" spans="1:7">
      <c r="A98" t="s">
        <v>474</v>
      </c>
      <c r="B98" t="s">
        <v>486</v>
      </c>
      <c r="C98" t="s">
        <v>385</v>
      </c>
      <c r="G98" t="str">
        <v>ITALY</v>
      </c>
    </row>
    <row r="99" spans="1:7">
      <c r="A99" t="s">
        <v>474</v>
      </c>
      <c r="B99" t="s">
        <v>487</v>
      </c>
      <c r="C99" t="s">
        <v>385</v>
      </c>
      <c r="G99" t="str">
        <v>JAMAICA</v>
      </c>
    </row>
    <row r="100" spans="1:7">
      <c r="A100" t="s">
        <v>474</v>
      </c>
      <c r="B100" t="s">
        <v>488</v>
      </c>
      <c r="C100" t="s">
        <v>385</v>
      </c>
      <c r="G100" t="str">
        <v>JAPAN</v>
      </c>
    </row>
    <row r="101" spans="1:7">
      <c r="A101" t="s">
        <v>474</v>
      </c>
      <c r="B101" t="s">
        <v>489</v>
      </c>
      <c r="C101" t="s">
        <v>385</v>
      </c>
      <c r="G101" t="str">
        <v>JORDAN</v>
      </c>
    </row>
    <row r="102" spans="1:7">
      <c r="A102" t="s">
        <v>474</v>
      </c>
      <c r="B102" t="s">
        <v>490</v>
      </c>
      <c r="C102" t="s">
        <v>385</v>
      </c>
      <c r="G102" t="str">
        <v>KAZAKHSTAN</v>
      </c>
    </row>
    <row r="103" spans="1:7">
      <c r="A103" t="s">
        <v>474</v>
      </c>
      <c r="B103" t="s">
        <v>491</v>
      </c>
      <c r="C103" t="s">
        <v>385</v>
      </c>
      <c r="G103" t="str">
        <v>KENYA</v>
      </c>
    </row>
    <row r="104" spans="1:7">
      <c r="A104" t="s">
        <v>474</v>
      </c>
      <c r="B104" t="s">
        <v>492</v>
      </c>
      <c r="C104" t="s">
        <v>385</v>
      </c>
      <c r="G104" t="str">
        <v>KIRIBATI</v>
      </c>
    </row>
    <row r="105" spans="1:7">
      <c r="A105" t="s">
        <v>474</v>
      </c>
      <c r="B105" t="s">
        <v>493</v>
      </c>
      <c r="C105" t="s">
        <v>385</v>
      </c>
      <c r="G105" t="str">
        <v>KUWAIT</v>
      </c>
    </row>
    <row r="106" spans="1:7">
      <c r="A106" t="s">
        <v>474</v>
      </c>
      <c r="B106" t="s">
        <v>494</v>
      </c>
      <c r="C106" t="s">
        <v>385</v>
      </c>
      <c r="G106" t="str">
        <v>KYRGYZSTAN</v>
      </c>
    </row>
    <row r="107" spans="1:7">
      <c r="A107" t="s">
        <v>474</v>
      </c>
      <c r="B107" t="s">
        <v>495</v>
      </c>
      <c r="C107" t="s">
        <v>385</v>
      </c>
      <c r="G107" t="str">
        <v>LAO PEOPLE'S DEMOCRATIC REPUBLIC</v>
      </c>
    </row>
    <row r="108" spans="1:7">
      <c r="A108" t="s">
        <v>474</v>
      </c>
      <c r="B108" t="s">
        <v>496</v>
      </c>
      <c r="C108" t="s">
        <v>385</v>
      </c>
      <c r="G108" t="str">
        <v>LATVIA</v>
      </c>
    </row>
    <row r="109" spans="1:7">
      <c r="A109" t="s">
        <v>474</v>
      </c>
      <c r="B109" t="s">
        <v>497</v>
      </c>
      <c r="C109" t="s">
        <v>385</v>
      </c>
      <c r="G109" t="str">
        <v>LEBANON</v>
      </c>
    </row>
    <row r="110" spans="1:7">
      <c r="A110" t="s">
        <v>474</v>
      </c>
      <c r="B110" t="s">
        <v>498</v>
      </c>
      <c r="C110" t="s">
        <v>385</v>
      </c>
      <c r="G110" t="str">
        <v>LESOTHO</v>
      </c>
    </row>
    <row r="111" spans="1:7">
      <c r="A111" t="s">
        <v>474</v>
      </c>
      <c r="B111" t="s">
        <v>499</v>
      </c>
      <c r="C111" t="s">
        <v>385</v>
      </c>
      <c r="G111" t="str">
        <v>LIBERIA</v>
      </c>
    </row>
    <row r="112" spans="1:7">
      <c r="A112" t="s">
        <v>474</v>
      </c>
      <c r="B112" t="s">
        <v>500</v>
      </c>
      <c r="C112" t="s">
        <v>385</v>
      </c>
      <c r="G112" t="str">
        <v>LIBYA</v>
      </c>
    </row>
    <row r="113" spans="1:7">
      <c r="A113" t="s">
        <v>501</v>
      </c>
      <c r="B113" t="s">
        <v>502</v>
      </c>
      <c r="C113" t="s">
        <v>385</v>
      </c>
      <c r="G113" t="str">
        <v>LIECHTENSTEIN</v>
      </c>
    </row>
    <row r="114" spans="1:7">
      <c r="A114" t="s">
        <v>501</v>
      </c>
      <c r="B114" t="s">
        <v>503</v>
      </c>
      <c r="C114" t="s">
        <v>385</v>
      </c>
      <c r="G114" t="str">
        <v>LITHUANIA</v>
      </c>
    </row>
    <row r="115" spans="1:7">
      <c r="A115" t="s">
        <v>501</v>
      </c>
      <c r="B115" t="s">
        <v>504</v>
      </c>
      <c r="C115" t="s">
        <v>385</v>
      </c>
      <c r="G115" t="str">
        <v>LUXEMBOURG</v>
      </c>
    </row>
    <row r="116" spans="1:7">
      <c r="A116" t="s">
        <v>501</v>
      </c>
      <c r="B116" t="s">
        <v>505</v>
      </c>
      <c r="C116" t="s">
        <v>385</v>
      </c>
      <c r="G116" t="str">
        <v>MADAGASCAR</v>
      </c>
    </row>
    <row r="117" spans="1:7">
      <c r="A117" t="s">
        <v>501</v>
      </c>
      <c r="B117" t="s">
        <v>506</v>
      </c>
      <c r="C117" t="s">
        <v>385</v>
      </c>
      <c r="G117" t="str">
        <v>MALAWI</v>
      </c>
    </row>
    <row r="118" spans="1:7">
      <c r="A118" t="s">
        <v>501</v>
      </c>
      <c r="B118" t="s">
        <v>507</v>
      </c>
      <c r="C118" t="s">
        <v>385</v>
      </c>
      <c r="G118" t="str">
        <v>MALAYSIA</v>
      </c>
    </row>
    <row r="119" spans="1:7">
      <c r="A119" t="s">
        <v>501</v>
      </c>
      <c r="B119" t="s">
        <v>508</v>
      </c>
      <c r="C119" t="s">
        <v>385</v>
      </c>
      <c r="G119" t="str">
        <v>MALI</v>
      </c>
    </row>
    <row r="120" spans="1:7">
      <c r="A120" t="s">
        <v>509</v>
      </c>
      <c r="B120" t="s">
        <v>510</v>
      </c>
      <c r="C120" t="s">
        <v>385</v>
      </c>
      <c r="G120" t="str">
        <v>MALTA</v>
      </c>
    </row>
    <row r="121" spans="1:7">
      <c r="A121" t="s">
        <v>509</v>
      </c>
      <c r="B121" t="s">
        <v>511</v>
      </c>
      <c r="C121" t="s">
        <v>385</v>
      </c>
      <c r="G121" t="str">
        <v>MARSHALL ISLANDS</v>
      </c>
    </row>
    <row r="122" spans="1:7">
      <c r="A122" t="s">
        <v>509</v>
      </c>
      <c r="B122" t="s">
        <v>512</v>
      </c>
      <c r="C122" t="s">
        <v>385</v>
      </c>
      <c r="G122" t="str">
        <v>MARTINIQUE</v>
      </c>
    </row>
    <row r="123" spans="1:7">
      <c r="A123" t="s">
        <v>509</v>
      </c>
      <c r="B123" t="s">
        <v>513</v>
      </c>
      <c r="C123" t="s">
        <v>385</v>
      </c>
      <c r="G123" t="str">
        <v>MAURITANIA</v>
      </c>
    </row>
    <row r="124" spans="1:7">
      <c r="A124" t="s">
        <v>509</v>
      </c>
      <c r="B124" t="s">
        <v>514</v>
      </c>
      <c r="C124" t="s">
        <v>385</v>
      </c>
      <c r="G124" t="str">
        <v>MAURITIUS</v>
      </c>
    </row>
    <row r="125" spans="1:7">
      <c r="A125" t="s">
        <v>509</v>
      </c>
      <c r="B125" t="s">
        <v>515</v>
      </c>
      <c r="C125" t="s">
        <v>385</v>
      </c>
      <c r="G125" t="str">
        <v>MEXICO</v>
      </c>
    </row>
    <row r="126" spans="1:7">
      <c r="A126" t="s">
        <v>509</v>
      </c>
      <c r="B126" t="s">
        <v>516</v>
      </c>
      <c r="C126" t="s">
        <v>385</v>
      </c>
      <c r="G126" t="str">
        <v>MICRONESIA (FEDERATED STATES OF)</v>
      </c>
    </row>
    <row r="127" spans="1:7">
      <c r="A127" t="s">
        <v>509</v>
      </c>
      <c r="B127" t="s">
        <v>517</v>
      </c>
      <c r="C127" t="s">
        <v>385</v>
      </c>
      <c r="G127" t="str">
        <v>MONACO</v>
      </c>
    </row>
    <row r="128" spans="1:7">
      <c r="A128" t="s">
        <v>509</v>
      </c>
      <c r="B128" t="s">
        <v>518</v>
      </c>
      <c r="C128" t="s">
        <v>385</v>
      </c>
      <c r="G128" t="str">
        <v>MONGOLIA</v>
      </c>
    </row>
    <row r="129" spans="1:7">
      <c r="A129" t="s">
        <v>509</v>
      </c>
      <c r="B129" t="s">
        <v>519</v>
      </c>
      <c r="C129" t="s">
        <v>385</v>
      </c>
      <c r="G129" t="str">
        <v>MONTENEGRO</v>
      </c>
    </row>
    <row r="130" spans="1:7">
      <c r="A130" t="s">
        <v>509</v>
      </c>
      <c r="B130" t="s">
        <v>520</v>
      </c>
      <c r="C130" t="s">
        <v>385</v>
      </c>
      <c r="G130" t="str">
        <v>MONTSERRAT</v>
      </c>
    </row>
    <row r="131" spans="1:7">
      <c r="A131" t="s">
        <v>509</v>
      </c>
      <c r="B131" t="s">
        <v>521</v>
      </c>
      <c r="C131" t="s">
        <v>385</v>
      </c>
      <c r="G131" t="str">
        <v>MOROCCO</v>
      </c>
    </row>
    <row r="132" spans="1:7">
      <c r="A132" t="s">
        <v>522</v>
      </c>
      <c r="B132" t="s">
        <v>523</v>
      </c>
      <c r="C132" t="s">
        <v>385</v>
      </c>
      <c r="G132" t="str">
        <v>MOZAMBIQUE</v>
      </c>
    </row>
    <row r="133" spans="1:7">
      <c r="A133" t="s">
        <v>522</v>
      </c>
      <c r="B133" t="s">
        <v>524</v>
      </c>
      <c r="C133" t="s">
        <v>385</v>
      </c>
      <c r="G133" t="str">
        <v>MYANMAR</v>
      </c>
    </row>
    <row r="134" spans="1:7">
      <c r="A134" t="s">
        <v>522</v>
      </c>
      <c r="B134" t="s">
        <v>525</v>
      </c>
      <c r="C134" t="s">
        <v>385</v>
      </c>
      <c r="G134" t="str">
        <v>NAMIBIA</v>
      </c>
    </row>
    <row r="135" spans="1:7">
      <c r="A135" t="s">
        <v>522</v>
      </c>
      <c r="B135" t="s">
        <v>526</v>
      </c>
      <c r="C135" t="s">
        <v>385</v>
      </c>
      <c r="G135" t="str">
        <v>NAURU</v>
      </c>
    </row>
    <row r="136" spans="1:7">
      <c r="A136" t="s">
        <v>522</v>
      </c>
      <c r="B136" t="s">
        <v>527</v>
      </c>
      <c r="C136" t="s">
        <v>385</v>
      </c>
      <c r="G136" t="str">
        <v>NEPAL</v>
      </c>
    </row>
    <row r="137" spans="1:7">
      <c r="A137" t="s">
        <v>522</v>
      </c>
      <c r="B137" t="s">
        <v>528</v>
      </c>
      <c r="C137" t="s">
        <v>385</v>
      </c>
      <c r="G137" t="str">
        <v>NETHERLANDS</v>
      </c>
    </row>
    <row r="138" spans="1:7">
      <c r="A138" t="s">
        <v>522</v>
      </c>
      <c r="B138" t="s">
        <v>529</v>
      </c>
      <c r="C138" t="s">
        <v>385</v>
      </c>
      <c r="G138" t="str">
        <v>NEW CALEDONIA</v>
      </c>
    </row>
    <row r="139" spans="1:7">
      <c r="A139" t="s">
        <v>522</v>
      </c>
      <c r="B139" t="s">
        <v>530</v>
      </c>
      <c r="C139" t="s">
        <v>385</v>
      </c>
      <c r="G139" t="str">
        <v>NEW ZEALAND</v>
      </c>
    </row>
    <row r="140" spans="1:7">
      <c r="A140" t="s">
        <v>522</v>
      </c>
      <c r="B140" t="s">
        <v>531</v>
      </c>
      <c r="C140" t="s">
        <v>385</v>
      </c>
      <c r="G140" t="str">
        <v>NICARAGUA</v>
      </c>
    </row>
    <row r="141" spans="1:7">
      <c r="A141" t="s">
        <v>522</v>
      </c>
      <c r="B141" t="s">
        <v>532</v>
      </c>
      <c r="C141" t="s">
        <v>385</v>
      </c>
      <c r="G141" t="str">
        <v>NIGER</v>
      </c>
    </row>
    <row r="142" spans="1:7">
      <c r="A142" t="s">
        <v>522</v>
      </c>
      <c r="B142" t="s">
        <v>533</v>
      </c>
      <c r="C142" t="s">
        <v>385</v>
      </c>
      <c r="G142" t="str">
        <v>NIGERIA</v>
      </c>
    </row>
    <row r="143" spans="1:7">
      <c r="A143" t="s">
        <v>522</v>
      </c>
      <c r="B143" t="s">
        <v>534</v>
      </c>
      <c r="C143" t="s">
        <v>385</v>
      </c>
      <c r="G143" t="str">
        <v>NIUE</v>
      </c>
    </row>
    <row r="144" spans="1:7">
      <c r="A144" t="s">
        <v>522</v>
      </c>
      <c r="B144" t="s">
        <v>535</v>
      </c>
      <c r="C144" t="s">
        <v>385</v>
      </c>
      <c r="G144" t="str">
        <v>NORTH MACEDONIA</v>
      </c>
    </row>
    <row r="145" spans="1:7">
      <c r="A145" t="s">
        <v>522</v>
      </c>
      <c r="B145" t="s">
        <v>536</v>
      </c>
      <c r="C145" t="s">
        <v>385</v>
      </c>
      <c r="G145" t="str">
        <v>NORTHERN MARIANA ISLANDS (COMMONWEALTH OF THE)</v>
      </c>
    </row>
    <row r="146" spans="1:7">
      <c r="A146" t="s">
        <v>522</v>
      </c>
      <c r="B146" t="s">
        <v>537</v>
      </c>
      <c r="C146" t="s">
        <v>385</v>
      </c>
      <c r="G146" t="str">
        <v>NORWAY</v>
      </c>
    </row>
    <row r="147" spans="1:7">
      <c r="A147" t="s">
        <v>522</v>
      </c>
      <c r="B147" t="s">
        <v>538</v>
      </c>
      <c r="C147" t="s">
        <v>385</v>
      </c>
      <c r="G147" t="str">
        <v>OCCUPIED PALESTINIAN TERRITORY, INCLUDING EAST JERUSALEM</v>
      </c>
    </row>
    <row r="148" spans="1:7">
      <c r="A148" t="s">
        <v>522</v>
      </c>
      <c r="B148" t="s">
        <v>539</v>
      </c>
      <c r="C148" t="s">
        <v>385</v>
      </c>
      <c r="G148" t="str">
        <v>OMAN</v>
      </c>
    </row>
    <row r="149" spans="1:7">
      <c r="A149" t="s">
        <v>522</v>
      </c>
      <c r="B149" t="s">
        <v>540</v>
      </c>
      <c r="C149" t="s">
        <v>385</v>
      </c>
      <c r="G149" t="str">
        <v>PAKISTAN</v>
      </c>
    </row>
    <row r="150" spans="1:7">
      <c r="A150" t="s">
        <v>522</v>
      </c>
      <c r="B150" t="s">
        <v>541</v>
      </c>
      <c r="C150" t="s">
        <v>385</v>
      </c>
      <c r="G150" t="str">
        <v>PALAU</v>
      </c>
    </row>
    <row r="151" spans="1:7">
      <c r="A151" t="s">
        <v>522</v>
      </c>
      <c r="B151" t="s">
        <v>542</v>
      </c>
      <c r="C151" t="s">
        <v>385</v>
      </c>
      <c r="G151" t="str">
        <v>PANAMA</v>
      </c>
    </row>
    <row r="152" spans="1:7">
      <c r="A152" t="s">
        <v>522</v>
      </c>
      <c r="B152" t="s">
        <v>543</v>
      </c>
      <c r="C152" t="s">
        <v>385</v>
      </c>
      <c r="G152" t="str">
        <v>PAPUA NEW GUINEA</v>
      </c>
    </row>
    <row r="153" spans="1:7">
      <c r="A153" t="s">
        <v>522</v>
      </c>
      <c r="B153" t="s">
        <v>544</v>
      </c>
      <c r="C153" t="s">
        <v>385</v>
      </c>
      <c r="G153" t="str">
        <v>PARAGUAY</v>
      </c>
    </row>
    <row r="154" spans="1:7">
      <c r="A154" t="s">
        <v>522</v>
      </c>
      <c r="B154" t="s">
        <v>545</v>
      </c>
      <c r="C154" t="s">
        <v>385</v>
      </c>
      <c r="G154" t="str">
        <v>PERU</v>
      </c>
    </row>
    <row r="155" spans="1:7">
      <c r="A155" t="s">
        <v>522</v>
      </c>
      <c r="B155" t="s">
        <v>546</v>
      </c>
      <c r="C155" t="s">
        <v>385</v>
      </c>
      <c r="G155" t="str">
        <v>PHILIPPINES</v>
      </c>
    </row>
    <row r="156" spans="1:7">
      <c r="A156" t="s">
        <v>522</v>
      </c>
      <c r="B156" t="s">
        <v>547</v>
      </c>
      <c r="C156" t="s">
        <v>385</v>
      </c>
      <c r="G156" t="str">
        <v>PITCAIRN ISLANDS</v>
      </c>
    </row>
    <row r="157" spans="1:7">
      <c r="A157" t="s">
        <v>522</v>
      </c>
      <c r="B157" t="s">
        <v>548</v>
      </c>
      <c r="C157" t="s">
        <v>385</v>
      </c>
      <c r="G157" t="str">
        <v>POLAND</v>
      </c>
    </row>
    <row r="158" spans="1:7">
      <c r="A158" t="s">
        <v>522</v>
      </c>
      <c r="B158" t="s">
        <v>549</v>
      </c>
      <c r="C158" t="s">
        <v>385</v>
      </c>
      <c r="G158" t="str">
        <v>PORTUGAL</v>
      </c>
    </row>
    <row r="159" spans="1:7">
      <c r="A159" t="s">
        <v>522</v>
      </c>
      <c r="B159" t="s">
        <v>550</v>
      </c>
      <c r="C159" t="s">
        <v>385</v>
      </c>
      <c r="G159" t="str">
        <v>PUERTO RICO</v>
      </c>
    </row>
    <row r="160" spans="1:7">
      <c r="A160" t="s">
        <v>522</v>
      </c>
      <c r="B160" t="s">
        <v>551</v>
      </c>
      <c r="C160" t="s">
        <v>385</v>
      </c>
      <c r="G160" t="str">
        <v>QATAR</v>
      </c>
    </row>
    <row r="161" spans="1:7">
      <c r="A161" t="s">
        <v>522</v>
      </c>
      <c r="B161" t="s">
        <v>552</v>
      </c>
      <c r="C161" t="s">
        <v>385</v>
      </c>
      <c r="G161" t="str">
        <v>REPUBLIC OF KOREA</v>
      </c>
    </row>
    <row r="162" spans="1:7">
      <c r="A162" t="s">
        <v>522</v>
      </c>
      <c r="B162" t="s">
        <v>553</v>
      </c>
      <c r="C162" t="s">
        <v>385</v>
      </c>
      <c r="G162" t="str">
        <v>REPUBLIC OF MOLDOVA</v>
      </c>
    </row>
    <row r="163" spans="1:7">
      <c r="A163" t="s">
        <v>522</v>
      </c>
      <c r="B163" t="s">
        <v>554</v>
      </c>
      <c r="C163" t="s">
        <v>385</v>
      </c>
      <c r="G163" t="str">
        <v>ROMANIA</v>
      </c>
    </row>
    <row r="164" spans="1:7">
      <c r="A164" t="s">
        <v>522</v>
      </c>
      <c r="B164" t="s">
        <v>555</v>
      </c>
      <c r="C164" t="s">
        <v>385</v>
      </c>
      <c r="G164" t="str">
        <v>RUSSIAN FEDERATION</v>
      </c>
    </row>
    <row r="165" spans="1:7">
      <c r="A165" t="s">
        <v>556</v>
      </c>
      <c r="B165" t="s">
        <v>557</v>
      </c>
      <c r="C165" t="s">
        <v>385</v>
      </c>
      <c r="G165" t="str">
        <v>RWANDA</v>
      </c>
    </row>
    <row r="166" spans="1:7">
      <c r="A166" t="s">
        <v>556</v>
      </c>
      <c r="B166" t="s">
        <v>558</v>
      </c>
      <c r="C166" t="s">
        <v>385</v>
      </c>
      <c r="G166" t="str">
        <v>SAINT BARTHÉLEMY</v>
      </c>
    </row>
    <row r="167" spans="1:7">
      <c r="A167" t="s">
        <v>556</v>
      </c>
      <c r="B167" t="s">
        <v>559</v>
      </c>
      <c r="C167" t="s">
        <v>385</v>
      </c>
      <c r="G167" t="str">
        <v>SAINT KITTS AND NEVIS</v>
      </c>
    </row>
    <row r="168" spans="1:7">
      <c r="A168" t="s">
        <v>556</v>
      </c>
      <c r="B168" t="s">
        <v>560</v>
      </c>
      <c r="C168" t="s">
        <v>385</v>
      </c>
      <c r="G168" t="str">
        <v>SAINT LUCIA</v>
      </c>
    </row>
    <row r="169" spans="1:7">
      <c r="A169" t="s">
        <v>556</v>
      </c>
      <c r="B169" t="s">
        <v>444</v>
      </c>
      <c r="C169" t="s">
        <v>385</v>
      </c>
      <c r="G169" t="str">
        <v>SAINT MARTIN</v>
      </c>
    </row>
    <row r="170" spans="1:7">
      <c r="A170" t="s">
        <v>556</v>
      </c>
      <c r="B170" t="s">
        <v>561</v>
      </c>
      <c r="C170" t="s">
        <v>385</v>
      </c>
      <c r="G170" t="str">
        <v>SAINT VINCENT AND THE GRENADINES</v>
      </c>
    </row>
    <row r="171" spans="1:7">
      <c r="A171" t="s">
        <v>556</v>
      </c>
      <c r="B171" t="s">
        <v>562</v>
      </c>
      <c r="C171" t="s">
        <v>385</v>
      </c>
      <c r="G171" t="str">
        <v>SAMOA</v>
      </c>
    </row>
    <row r="172" spans="1:7">
      <c r="A172" t="s">
        <v>556</v>
      </c>
      <c r="B172" t="s">
        <v>563</v>
      </c>
      <c r="C172" t="s">
        <v>385</v>
      </c>
      <c r="G172" t="str">
        <v>SAN MARINO</v>
      </c>
    </row>
    <row r="173" spans="1:7">
      <c r="A173" t="s">
        <v>556</v>
      </c>
      <c r="B173" t="s">
        <v>564</v>
      </c>
      <c r="C173" t="s">
        <v>385</v>
      </c>
      <c r="G173" t="str">
        <v>SAO TOME AND PRINCIPE</v>
      </c>
    </row>
    <row r="174" spans="1:7">
      <c r="A174" t="s">
        <v>556</v>
      </c>
      <c r="B174" t="s">
        <v>565</v>
      </c>
      <c r="C174" t="s">
        <v>385</v>
      </c>
      <c r="G174" t="str">
        <v>SAUDI ARABIA</v>
      </c>
    </row>
    <row r="175" spans="1:7">
      <c r="A175" t="s">
        <v>566</v>
      </c>
      <c r="B175" t="s">
        <v>567</v>
      </c>
      <c r="C175" t="s">
        <v>385</v>
      </c>
      <c r="G175" t="str">
        <v>SENEGAL</v>
      </c>
    </row>
    <row r="176" spans="1:7">
      <c r="A176" t="s">
        <v>566</v>
      </c>
      <c r="B176" t="s">
        <v>568</v>
      </c>
      <c r="C176" t="s">
        <v>385</v>
      </c>
      <c r="G176" t="str">
        <v>SERBIA</v>
      </c>
    </row>
    <row r="177" spans="1:7">
      <c r="A177" t="s">
        <v>566</v>
      </c>
      <c r="B177" t="s">
        <v>569</v>
      </c>
      <c r="C177" t="s">
        <v>385</v>
      </c>
      <c r="G177" t="str">
        <v>SEYCHELLES</v>
      </c>
    </row>
    <row r="178" spans="1:7">
      <c r="A178" t="s">
        <v>566</v>
      </c>
      <c r="B178" t="s">
        <v>570</v>
      </c>
      <c r="C178" t="s">
        <v>385</v>
      </c>
      <c r="G178" t="str">
        <v>SIERRA LEONE</v>
      </c>
    </row>
    <row r="179" spans="1:7">
      <c r="A179" t="s">
        <v>566</v>
      </c>
      <c r="B179" t="s">
        <v>571</v>
      </c>
      <c r="C179" t="s">
        <v>385</v>
      </c>
      <c r="G179" t="str">
        <v>SINT MAARTEN</v>
      </c>
    </row>
    <row r="180" spans="1:7">
      <c r="A180" t="s">
        <v>566</v>
      </c>
      <c r="B180" t="s">
        <v>572</v>
      </c>
      <c r="C180" t="s">
        <v>385</v>
      </c>
      <c r="G180" t="str">
        <v>SLOVAKIA</v>
      </c>
    </row>
    <row r="181" spans="1:7">
      <c r="A181" t="s">
        <v>566</v>
      </c>
      <c r="B181" t="s">
        <v>573</v>
      </c>
      <c r="C181" t="s">
        <v>385</v>
      </c>
      <c r="G181" t="str">
        <v>SLOVENIA</v>
      </c>
    </row>
    <row r="182" spans="1:7">
      <c r="A182" t="s">
        <v>566</v>
      </c>
      <c r="B182" t="s">
        <v>574</v>
      </c>
      <c r="C182" t="s">
        <v>385</v>
      </c>
      <c r="G182" t="str">
        <v>SOLOMON ISLANDS</v>
      </c>
    </row>
    <row r="183" spans="1:7">
      <c r="A183" t="s">
        <v>566</v>
      </c>
      <c r="B183" t="s">
        <v>575</v>
      </c>
      <c r="C183" t="s">
        <v>385</v>
      </c>
      <c r="G183" t="str">
        <v>SOMALIA</v>
      </c>
    </row>
    <row r="184" spans="1:7">
      <c r="A184" t="s">
        <v>576</v>
      </c>
      <c r="B184" t="s">
        <v>577</v>
      </c>
      <c r="C184" t="s">
        <v>385</v>
      </c>
      <c r="G184" t="str">
        <v>SOUTH AFRICA</v>
      </c>
    </row>
    <row r="185" spans="1:7">
      <c r="A185" t="s">
        <v>576</v>
      </c>
      <c r="B185" t="s">
        <v>578</v>
      </c>
      <c r="C185" t="s">
        <v>385</v>
      </c>
      <c r="G185" t="str">
        <v>SOUTH SUDAN</v>
      </c>
    </row>
    <row r="186" spans="1:7">
      <c r="A186" t="s">
        <v>576</v>
      </c>
      <c r="B186" t="s">
        <v>579</v>
      </c>
      <c r="C186" t="s">
        <v>385</v>
      </c>
      <c r="G186" t="str">
        <v>SPAIN</v>
      </c>
    </row>
    <row r="187" spans="1:7">
      <c r="A187" t="s">
        <v>576</v>
      </c>
      <c r="B187" t="s">
        <v>580</v>
      </c>
      <c r="C187" t="s">
        <v>385</v>
      </c>
      <c r="G187" t="str">
        <v>SRI LANKA</v>
      </c>
    </row>
    <row r="188" spans="1:7">
      <c r="A188" t="s">
        <v>576</v>
      </c>
      <c r="B188" t="s">
        <v>581</v>
      </c>
      <c r="C188" t="s">
        <v>385</v>
      </c>
      <c r="G188" t="str">
        <v>SUDAN</v>
      </c>
    </row>
    <row r="189" spans="1:7">
      <c r="A189" t="s">
        <v>576</v>
      </c>
      <c r="B189" t="s">
        <v>582</v>
      </c>
      <c r="C189" t="s">
        <v>385</v>
      </c>
      <c r="G189" t="str">
        <v>SURINAME</v>
      </c>
    </row>
    <row r="190" spans="1:7">
      <c r="A190" t="s">
        <v>576</v>
      </c>
      <c r="B190" t="s">
        <v>583</v>
      </c>
      <c r="C190" t="s">
        <v>385</v>
      </c>
      <c r="G190" t="str">
        <v>SWEDEN</v>
      </c>
    </row>
    <row r="191" spans="1:7">
      <c r="A191" t="s">
        <v>576</v>
      </c>
      <c r="B191" t="s">
        <v>584</v>
      </c>
      <c r="C191" t="s">
        <v>385</v>
      </c>
      <c r="G191" t="str">
        <v>SWITZERLAND</v>
      </c>
    </row>
    <row r="192" spans="1:7">
      <c r="A192" t="s">
        <v>576</v>
      </c>
      <c r="B192" t="s">
        <v>585</v>
      </c>
      <c r="C192" t="s">
        <v>385</v>
      </c>
      <c r="G192" t="str">
        <v>SYRIAN ARAB REPUBLIC</v>
      </c>
    </row>
    <row r="193" spans="1:7">
      <c r="A193" t="s">
        <v>576</v>
      </c>
      <c r="B193" t="s">
        <v>586</v>
      </c>
      <c r="C193" t="s">
        <v>385</v>
      </c>
      <c r="G193" t="str">
        <v>TAJIKISTAN</v>
      </c>
    </row>
    <row r="194" spans="1:7">
      <c r="A194" t="s">
        <v>576</v>
      </c>
      <c r="B194" t="s">
        <v>587</v>
      </c>
      <c r="C194" t="s">
        <v>385</v>
      </c>
      <c r="G194" t="str">
        <v>THAILAND</v>
      </c>
    </row>
    <row r="195" spans="1:7">
      <c r="A195" t="s">
        <v>576</v>
      </c>
      <c r="B195" t="s">
        <v>588</v>
      </c>
      <c r="C195" t="s">
        <v>385</v>
      </c>
      <c r="G195" t="str">
        <v>THE UNITED KINGDOM</v>
      </c>
    </row>
    <row r="196" spans="1:7">
      <c r="A196" t="s">
        <v>576</v>
      </c>
      <c r="B196" t="s">
        <v>589</v>
      </c>
      <c r="C196" t="s">
        <v>385</v>
      </c>
      <c r="G196" t="str">
        <v>TIMOR-LESTE</v>
      </c>
    </row>
    <row r="197" spans="1:7">
      <c r="A197" t="s">
        <v>576</v>
      </c>
      <c r="B197" t="s">
        <v>590</v>
      </c>
      <c r="C197" t="s">
        <v>385</v>
      </c>
      <c r="G197" t="str">
        <v>TOGO</v>
      </c>
    </row>
    <row r="198" spans="1:7">
      <c r="A198" t="s">
        <v>576</v>
      </c>
      <c r="B198" t="s">
        <v>591</v>
      </c>
      <c r="C198" t="s">
        <v>385</v>
      </c>
      <c r="G198" t="str">
        <v>TOKELAU</v>
      </c>
    </row>
    <row r="199" spans="1:7">
      <c r="A199" t="s">
        <v>576</v>
      </c>
      <c r="B199" t="s">
        <v>592</v>
      </c>
      <c r="C199" t="s">
        <v>385</v>
      </c>
      <c r="G199" t="str">
        <v>TONGA</v>
      </c>
    </row>
    <row r="200" spans="1:7">
      <c r="A200" t="s">
        <v>576</v>
      </c>
      <c r="B200" t="s">
        <v>593</v>
      </c>
      <c r="C200" t="s">
        <v>385</v>
      </c>
      <c r="G200" t="str">
        <v>TRINIDAD AND TOBAGO</v>
      </c>
    </row>
    <row r="201" spans="1:7">
      <c r="A201" t="s">
        <v>576</v>
      </c>
      <c r="B201" t="s">
        <v>594</v>
      </c>
      <c r="C201" t="s">
        <v>385</v>
      </c>
      <c r="G201" t="str">
        <v>TUNISIA</v>
      </c>
    </row>
    <row r="202" spans="1:7">
      <c r="A202" t="s">
        <v>576</v>
      </c>
      <c r="B202" t="s">
        <v>595</v>
      </c>
      <c r="C202" t="s">
        <v>385</v>
      </c>
      <c r="G202" t="str">
        <v>TURKEY</v>
      </c>
    </row>
    <row r="203" spans="1:7">
      <c r="A203" t="s">
        <v>576</v>
      </c>
      <c r="B203" t="s">
        <v>596</v>
      </c>
      <c r="C203" t="s">
        <v>385</v>
      </c>
      <c r="G203" t="str">
        <v>TURKMENISTAN</v>
      </c>
    </row>
    <row r="204" spans="1:7">
      <c r="A204" t="s">
        <v>576</v>
      </c>
      <c r="B204" t="s">
        <v>597</v>
      </c>
      <c r="C204" t="s">
        <v>385</v>
      </c>
      <c r="G204" t="str">
        <v>TURKS AND CAICOS ISLANDS</v>
      </c>
    </row>
    <row r="205" spans="1:7">
      <c r="A205" t="s">
        <v>576</v>
      </c>
      <c r="B205" t="s">
        <v>598</v>
      </c>
      <c r="C205" t="s">
        <v>385</v>
      </c>
      <c r="G205" t="str">
        <v>TUVALU</v>
      </c>
    </row>
    <row r="206" spans="1:7">
      <c r="A206" t="s">
        <v>576</v>
      </c>
      <c r="B206" t="s">
        <v>599</v>
      </c>
      <c r="C206" t="s">
        <v>385</v>
      </c>
      <c r="G206" t="str">
        <v>UGANDA</v>
      </c>
    </row>
    <row r="207" spans="1:7">
      <c r="A207" t="s">
        <v>576</v>
      </c>
      <c r="B207" t="s">
        <v>600</v>
      </c>
      <c r="C207" t="s">
        <v>385</v>
      </c>
      <c r="G207" t="str">
        <v>UKRAINE</v>
      </c>
    </row>
    <row r="208" spans="1:7">
      <c r="A208" t="s">
        <v>576</v>
      </c>
      <c r="B208" t="s">
        <v>601</v>
      </c>
      <c r="C208" t="s">
        <v>385</v>
      </c>
      <c r="G208" t="str">
        <v>UNITED ARAB EMIRATES</v>
      </c>
    </row>
    <row r="209" spans="1:7">
      <c r="A209" t="s">
        <v>576</v>
      </c>
      <c r="B209" t="s">
        <v>602</v>
      </c>
      <c r="C209" t="s">
        <v>385</v>
      </c>
      <c r="G209" t="str">
        <v>UNITED REPUBLIC OF TANZANIA</v>
      </c>
    </row>
    <row r="210" spans="1:7">
      <c r="A210" t="s">
        <v>576</v>
      </c>
      <c r="B210" t="s">
        <v>603</v>
      </c>
      <c r="C210" t="s">
        <v>385</v>
      </c>
      <c r="G210" t="str">
        <v>UNITED STATES OF AMERICA</v>
      </c>
    </row>
    <row r="211" spans="1:7">
      <c r="A211" t="s">
        <v>576</v>
      </c>
      <c r="B211" t="s">
        <v>604</v>
      </c>
      <c r="C211" t="s">
        <v>385</v>
      </c>
      <c r="G211" t="str">
        <v>UNITED STATES VIRGIN ISLANDS</v>
      </c>
    </row>
    <row r="212" spans="1:7">
      <c r="A212" t="s">
        <v>576</v>
      </c>
      <c r="B212" t="s">
        <v>605</v>
      </c>
      <c r="C212" t="s">
        <v>385</v>
      </c>
      <c r="G212" t="str">
        <v>URUGUAY</v>
      </c>
    </row>
    <row r="213" spans="1:7">
      <c r="A213" t="s">
        <v>576</v>
      </c>
      <c r="B213" t="s">
        <v>606</v>
      </c>
      <c r="C213" t="s">
        <v>385</v>
      </c>
      <c r="G213" t="str">
        <v>UZBEKISTAN</v>
      </c>
    </row>
    <row r="214" spans="1:7">
      <c r="A214" t="s">
        <v>576</v>
      </c>
      <c r="B214" t="s">
        <v>607</v>
      </c>
      <c r="C214" t="s">
        <v>385</v>
      </c>
      <c r="G214" t="str">
        <v>VANUATU</v>
      </c>
    </row>
    <row r="215" spans="1:7">
      <c r="A215" t="s">
        <v>576</v>
      </c>
      <c r="B215" t="s">
        <v>608</v>
      </c>
      <c r="C215" t="s">
        <v>385</v>
      </c>
      <c r="G215" t="str">
        <v>VENEZUELA (BOLIVARIAN REPUBLIC OF)</v>
      </c>
    </row>
    <row r="216" spans="1:7">
      <c r="A216" t="s">
        <v>576</v>
      </c>
      <c r="B216" t="s">
        <v>609</v>
      </c>
      <c r="C216" t="s">
        <v>385</v>
      </c>
      <c r="G216" t="str">
        <v>VIET NAM</v>
      </c>
    </row>
    <row r="217" spans="1:7">
      <c r="A217" t="s">
        <v>576</v>
      </c>
      <c r="B217" t="s">
        <v>610</v>
      </c>
      <c r="C217" t="s">
        <v>385</v>
      </c>
      <c r="G217" t="str">
        <v>WALLIS AND FUTUNA</v>
      </c>
    </row>
    <row r="218" spans="1:7">
      <c r="A218" t="s">
        <v>576</v>
      </c>
      <c r="B218" t="s">
        <v>611</v>
      </c>
      <c r="C218" t="s">
        <v>385</v>
      </c>
      <c r="G218" t="str">
        <v>YEMEN</v>
      </c>
    </row>
    <row r="219" spans="1:7">
      <c r="A219" t="s">
        <v>576</v>
      </c>
      <c r="B219" t="s">
        <v>612</v>
      </c>
      <c r="C219" t="s">
        <v>385</v>
      </c>
      <c r="G219" t="str">
        <v>ZAMBIA</v>
      </c>
    </row>
    <row r="220" spans="1:7">
      <c r="A220" t="s">
        <v>576</v>
      </c>
      <c r="B220" t="s">
        <v>613</v>
      </c>
      <c r="C220" t="s">
        <v>385</v>
      </c>
      <c r="G220" t="str">
        <v>ZIMBABWE</v>
      </c>
    </row>
    <row r="221" spans="1:7">
      <c r="A221" t="s">
        <v>576</v>
      </c>
      <c r="B221" t="s">
        <v>614</v>
      </c>
      <c r="C221" t="s">
        <v>385</v>
      </c>
    </row>
    <row r="222" spans="1:7">
      <c r="A222" t="s">
        <v>576</v>
      </c>
      <c r="B222" t="s">
        <v>615</v>
      </c>
      <c r="C222" t="s">
        <v>385</v>
      </c>
    </row>
    <row r="223" spans="1:7">
      <c r="A223" t="s">
        <v>576</v>
      </c>
      <c r="B223" t="s">
        <v>616</v>
      </c>
      <c r="C223" t="s">
        <v>385</v>
      </c>
    </row>
    <row r="224" spans="1:7">
      <c r="A224" t="s">
        <v>576</v>
      </c>
      <c r="B224" t="s">
        <v>617</v>
      </c>
      <c r="C224" t="s">
        <v>385</v>
      </c>
    </row>
    <row r="225" spans="1:3">
      <c r="A225" t="s">
        <v>576</v>
      </c>
      <c r="B225" t="s">
        <v>618</v>
      </c>
      <c r="C225" t="s">
        <v>385</v>
      </c>
    </row>
    <row r="226" spans="1:3">
      <c r="A226" t="s">
        <v>576</v>
      </c>
      <c r="B226" t="s">
        <v>619</v>
      </c>
      <c r="C226" t="s">
        <v>385</v>
      </c>
    </row>
    <row r="227" spans="1:3">
      <c r="A227" t="s">
        <v>576</v>
      </c>
      <c r="B227" t="s">
        <v>620</v>
      </c>
      <c r="C227" t="s">
        <v>385</v>
      </c>
    </row>
    <row r="228" spans="1:3">
      <c r="A228" t="s">
        <v>576</v>
      </c>
      <c r="B228" t="s">
        <v>621</v>
      </c>
      <c r="C228" t="s">
        <v>385</v>
      </c>
    </row>
    <row r="229" spans="1:3">
      <c r="A229" t="s">
        <v>576</v>
      </c>
      <c r="B229" t="s">
        <v>622</v>
      </c>
      <c r="C229" t="s">
        <v>385</v>
      </c>
    </row>
    <row r="230" spans="1:3">
      <c r="A230" t="s">
        <v>576</v>
      </c>
      <c r="B230" t="s">
        <v>623</v>
      </c>
      <c r="C230" t="s">
        <v>385</v>
      </c>
    </row>
    <row r="231" spans="1:3">
      <c r="A231" t="s">
        <v>576</v>
      </c>
      <c r="B231" t="s">
        <v>624</v>
      </c>
      <c r="C231" t="s">
        <v>385</v>
      </c>
    </row>
    <row r="232" spans="1:3">
      <c r="A232" t="s">
        <v>625</v>
      </c>
      <c r="B232" t="s">
        <v>626</v>
      </c>
      <c r="C232" t="s">
        <v>385</v>
      </c>
    </row>
    <row r="233" spans="1:3">
      <c r="A233" t="s">
        <v>625</v>
      </c>
      <c r="B233" t="s">
        <v>627</v>
      </c>
      <c r="C233" t="s">
        <v>385</v>
      </c>
    </row>
    <row r="234" spans="1:3">
      <c r="A234" t="s">
        <v>625</v>
      </c>
      <c r="B234" t="s">
        <v>628</v>
      </c>
      <c r="C234" t="s">
        <v>385</v>
      </c>
    </row>
    <row r="235" spans="1:3">
      <c r="A235" t="s">
        <v>625</v>
      </c>
      <c r="B235" t="s">
        <v>629</v>
      </c>
      <c r="C235" t="s">
        <v>385</v>
      </c>
    </row>
    <row r="236" spans="1:3">
      <c r="A236" t="s">
        <v>625</v>
      </c>
      <c r="B236" t="s">
        <v>630</v>
      </c>
      <c r="C236" t="s">
        <v>385</v>
      </c>
    </row>
    <row r="237" spans="1:3">
      <c r="A237" t="s">
        <v>625</v>
      </c>
      <c r="B237" t="s">
        <v>631</v>
      </c>
      <c r="C237" t="s">
        <v>385</v>
      </c>
    </row>
    <row r="238" spans="1:3">
      <c r="A238" t="s">
        <v>632</v>
      </c>
      <c r="B238" t="s">
        <v>633</v>
      </c>
      <c r="C238" t="s">
        <v>385</v>
      </c>
    </row>
    <row r="239" spans="1:3">
      <c r="A239" t="s">
        <v>632</v>
      </c>
      <c r="B239" t="s">
        <v>634</v>
      </c>
      <c r="C239" t="s">
        <v>385</v>
      </c>
    </row>
    <row r="240" spans="1:3">
      <c r="A240" t="s">
        <v>632</v>
      </c>
      <c r="B240" t="s">
        <v>635</v>
      </c>
      <c r="C240" t="s">
        <v>385</v>
      </c>
    </row>
    <row r="241" spans="1:3">
      <c r="A241" t="s">
        <v>632</v>
      </c>
      <c r="B241" t="s">
        <v>636</v>
      </c>
      <c r="C241" t="s">
        <v>385</v>
      </c>
    </row>
    <row r="242" spans="1:3">
      <c r="A242" t="s">
        <v>632</v>
      </c>
      <c r="B242" t="s">
        <v>637</v>
      </c>
      <c r="C242" t="s">
        <v>385</v>
      </c>
    </row>
    <row r="243" spans="1:3">
      <c r="A243" t="s">
        <v>632</v>
      </c>
      <c r="B243" t="s">
        <v>638</v>
      </c>
      <c r="C243" t="s">
        <v>385</v>
      </c>
    </row>
    <row r="244" spans="1:3">
      <c r="A244" t="s">
        <v>632</v>
      </c>
      <c r="B244" t="s">
        <v>639</v>
      </c>
      <c r="C244" t="s">
        <v>385</v>
      </c>
    </row>
    <row r="245" spans="1:3">
      <c r="A245" t="s">
        <v>632</v>
      </c>
      <c r="B245" t="s">
        <v>640</v>
      </c>
      <c r="C245" t="s">
        <v>385</v>
      </c>
    </row>
    <row r="246" spans="1:3">
      <c r="A246" t="s">
        <v>632</v>
      </c>
      <c r="B246" t="s">
        <v>641</v>
      </c>
      <c r="C246" t="s">
        <v>385</v>
      </c>
    </row>
    <row r="247" spans="1:3">
      <c r="A247" t="s">
        <v>632</v>
      </c>
      <c r="B247" t="s">
        <v>642</v>
      </c>
      <c r="C247" t="s">
        <v>385</v>
      </c>
    </row>
    <row r="248" spans="1:3">
      <c r="A248" t="s">
        <v>632</v>
      </c>
      <c r="B248" t="s">
        <v>643</v>
      </c>
      <c r="C248" t="s">
        <v>385</v>
      </c>
    </row>
    <row r="249" spans="1:3">
      <c r="A249" t="s">
        <v>644</v>
      </c>
      <c r="B249" t="s">
        <v>645</v>
      </c>
      <c r="C249" t="s">
        <v>385</v>
      </c>
    </row>
    <row r="250" spans="1:3">
      <c r="A250" t="s">
        <v>644</v>
      </c>
      <c r="B250" t="s">
        <v>646</v>
      </c>
      <c r="C250" t="s">
        <v>385</v>
      </c>
    </row>
    <row r="251" spans="1:3">
      <c r="A251" t="s">
        <v>644</v>
      </c>
      <c r="B251" t="s">
        <v>647</v>
      </c>
      <c r="C251" t="s">
        <v>385</v>
      </c>
    </row>
    <row r="252" spans="1:3">
      <c r="A252" t="s">
        <v>644</v>
      </c>
      <c r="B252" t="s">
        <v>648</v>
      </c>
      <c r="C252" t="s">
        <v>385</v>
      </c>
    </row>
    <row r="253" spans="1:3">
      <c r="A253" t="s">
        <v>644</v>
      </c>
      <c r="B253" t="s">
        <v>649</v>
      </c>
      <c r="C253" t="s">
        <v>385</v>
      </c>
    </row>
    <row r="254" spans="1:3">
      <c r="A254" t="s">
        <v>644</v>
      </c>
      <c r="B254" t="s">
        <v>650</v>
      </c>
      <c r="C254" t="s">
        <v>385</v>
      </c>
    </row>
    <row r="255" spans="1:3">
      <c r="A255" t="s">
        <v>644</v>
      </c>
      <c r="B255" t="s">
        <v>651</v>
      </c>
      <c r="C255" t="s">
        <v>385</v>
      </c>
    </row>
    <row r="256" spans="1:3">
      <c r="A256" t="s">
        <v>644</v>
      </c>
      <c r="B256" t="s">
        <v>652</v>
      </c>
      <c r="C256" t="s">
        <v>385</v>
      </c>
    </row>
    <row r="257" spans="1:3">
      <c r="A257" t="s">
        <v>644</v>
      </c>
      <c r="B257" t="s">
        <v>653</v>
      </c>
      <c r="C257" t="s">
        <v>385</v>
      </c>
    </row>
    <row r="258" spans="1:3">
      <c r="A258" t="s">
        <v>644</v>
      </c>
      <c r="B258" t="s">
        <v>654</v>
      </c>
      <c r="C258" t="s">
        <v>385</v>
      </c>
    </row>
    <row r="259" spans="1:3">
      <c r="A259" t="s">
        <v>655</v>
      </c>
      <c r="B259" t="s">
        <v>656</v>
      </c>
      <c r="C259" t="s">
        <v>385</v>
      </c>
    </row>
    <row r="260" spans="1:3">
      <c r="A260" t="s">
        <v>655</v>
      </c>
      <c r="B260" t="s">
        <v>657</v>
      </c>
      <c r="C260" t="s">
        <v>385</v>
      </c>
    </row>
    <row r="261" spans="1:3">
      <c r="A261" t="s">
        <v>655</v>
      </c>
      <c r="B261" t="s">
        <v>658</v>
      </c>
      <c r="C261" t="s">
        <v>385</v>
      </c>
    </row>
    <row r="262" spans="1:3">
      <c r="A262" t="s">
        <v>655</v>
      </c>
      <c r="B262" t="s">
        <v>659</v>
      </c>
      <c r="C262" t="s">
        <v>385</v>
      </c>
    </row>
    <row r="263" spans="1:3">
      <c r="A263" t="s">
        <v>655</v>
      </c>
      <c r="B263" t="s">
        <v>627</v>
      </c>
      <c r="C263" t="s">
        <v>385</v>
      </c>
    </row>
    <row r="264" spans="1:3">
      <c r="A264" t="s">
        <v>655</v>
      </c>
      <c r="B264" t="s">
        <v>660</v>
      </c>
      <c r="C264" t="s">
        <v>385</v>
      </c>
    </row>
    <row r="265" spans="1:3">
      <c r="A265" t="s">
        <v>655</v>
      </c>
      <c r="B265" t="s">
        <v>661</v>
      </c>
      <c r="C265" t="s">
        <v>385</v>
      </c>
    </row>
    <row r="266" spans="1:3">
      <c r="A266" t="s">
        <v>655</v>
      </c>
      <c r="B266" t="s">
        <v>468</v>
      </c>
      <c r="C266" t="s">
        <v>385</v>
      </c>
    </row>
    <row r="267" spans="1:3">
      <c r="A267" t="s">
        <v>655</v>
      </c>
      <c r="B267" t="s">
        <v>662</v>
      </c>
      <c r="C267" t="s">
        <v>385</v>
      </c>
    </row>
    <row r="268" spans="1:3">
      <c r="A268" t="s">
        <v>655</v>
      </c>
      <c r="B268" t="s">
        <v>663</v>
      </c>
      <c r="C268" t="s">
        <v>385</v>
      </c>
    </row>
    <row r="269" spans="1:3">
      <c r="A269" t="s">
        <v>655</v>
      </c>
      <c r="B269" t="s">
        <v>664</v>
      </c>
      <c r="C269" t="s">
        <v>385</v>
      </c>
    </row>
    <row r="270" spans="1:3">
      <c r="A270" t="s">
        <v>655</v>
      </c>
      <c r="B270" t="s">
        <v>665</v>
      </c>
      <c r="C270" t="s">
        <v>385</v>
      </c>
    </row>
    <row r="271" spans="1:3">
      <c r="A271" t="s">
        <v>655</v>
      </c>
      <c r="B271" t="s">
        <v>666</v>
      </c>
      <c r="C271" t="s">
        <v>385</v>
      </c>
    </row>
    <row r="272" spans="1:3">
      <c r="A272" t="s">
        <v>655</v>
      </c>
      <c r="B272" t="s">
        <v>667</v>
      </c>
      <c r="C272" t="s">
        <v>385</v>
      </c>
    </row>
    <row r="273" spans="1:3">
      <c r="A273" t="s">
        <v>655</v>
      </c>
      <c r="B273" t="s">
        <v>668</v>
      </c>
      <c r="C273" t="s">
        <v>385</v>
      </c>
    </row>
    <row r="274" spans="1:3">
      <c r="A274" t="s">
        <v>655</v>
      </c>
      <c r="B274" t="s">
        <v>669</v>
      </c>
      <c r="C274" t="s">
        <v>385</v>
      </c>
    </row>
    <row r="275" spans="1:3">
      <c r="A275" t="s">
        <v>670</v>
      </c>
      <c r="B275" t="s">
        <v>671</v>
      </c>
      <c r="C275" t="s">
        <v>385</v>
      </c>
    </row>
    <row r="276" spans="1:3">
      <c r="A276" t="s">
        <v>670</v>
      </c>
      <c r="B276" t="s">
        <v>672</v>
      </c>
      <c r="C276" t="s">
        <v>385</v>
      </c>
    </row>
    <row r="277" spans="1:3">
      <c r="A277" t="s">
        <v>670</v>
      </c>
      <c r="B277" t="s">
        <v>673</v>
      </c>
      <c r="C277" t="s">
        <v>385</v>
      </c>
    </row>
    <row r="278" spans="1:3">
      <c r="A278" t="s">
        <v>670</v>
      </c>
      <c r="B278" t="s">
        <v>674</v>
      </c>
      <c r="C278" t="s">
        <v>385</v>
      </c>
    </row>
    <row r="279" spans="1:3">
      <c r="A279" t="s">
        <v>670</v>
      </c>
      <c r="B279" t="s">
        <v>675</v>
      </c>
      <c r="C279" t="s">
        <v>385</v>
      </c>
    </row>
    <row r="280" spans="1:3">
      <c r="A280" t="s">
        <v>670</v>
      </c>
      <c r="B280" t="s">
        <v>676</v>
      </c>
      <c r="C280" t="s">
        <v>385</v>
      </c>
    </row>
    <row r="281" spans="1:3">
      <c r="A281" t="s">
        <v>670</v>
      </c>
      <c r="B281" t="s">
        <v>677</v>
      </c>
      <c r="C281" t="s">
        <v>385</v>
      </c>
    </row>
    <row r="282" spans="1:3">
      <c r="A282" t="s">
        <v>678</v>
      </c>
      <c r="B282" t="s">
        <v>679</v>
      </c>
      <c r="C282" t="s">
        <v>385</v>
      </c>
    </row>
    <row r="283" spans="1:3">
      <c r="A283" t="s">
        <v>678</v>
      </c>
      <c r="B283" t="s">
        <v>680</v>
      </c>
      <c r="C283" t="s">
        <v>385</v>
      </c>
    </row>
    <row r="284" spans="1:3">
      <c r="A284" t="s">
        <v>678</v>
      </c>
      <c r="B284" t="s">
        <v>681</v>
      </c>
      <c r="C284" t="s">
        <v>385</v>
      </c>
    </row>
    <row r="285" spans="1:3">
      <c r="A285" t="s">
        <v>678</v>
      </c>
      <c r="B285" t="s">
        <v>682</v>
      </c>
      <c r="C285" t="s">
        <v>385</v>
      </c>
    </row>
    <row r="286" spans="1:3">
      <c r="A286" t="s">
        <v>678</v>
      </c>
      <c r="B286" t="s">
        <v>683</v>
      </c>
      <c r="C286" t="s">
        <v>385</v>
      </c>
    </row>
    <row r="287" spans="1:3">
      <c r="A287" t="s">
        <v>678</v>
      </c>
      <c r="B287" t="s">
        <v>684</v>
      </c>
      <c r="C287" t="s">
        <v>385</v>
      </c>
    </row>
    <row r="288" spans="1:3">
      <c r="A288" t="s">
        <v>678</v>
      </c>
      <c r="B288" t="s">
        <v>685</v>
      </c>
      <c r="C288" t="s">
        <v>385</v>
      </c>
    </row>
    <row r="289" spans="1:3">
      <c r="A289" t="s">
        <v>678</v>
      </c>
      <c r="B289" t="s">
        <v>686</v>
      </c>
      <c r="C289" t="s">
        <v>385</v>
      </c>
    </row>
    <row r="290" spans="1:3">
      <c r="A290" t="s">
        <v>687</v>
      </c>
      <c r="B290" t="s">
        <v>688</v>
      </c>
      <c r="C290" t="s">
        <v>385</v>
      </c>
    </row>
    <row r="291" spans="1:3">
      <c r="A291" t="s">
        <v>687</v>
      </c>
      <c r="B291" t="s">
        <v>689</v>
      </c>
      <c r="C291" t="s">
        <v>385</v>
      </c>
    </row>
    <row r="292" spans="1:3">
      <c r="A292" t="s">
        <v>687</v>
      </c>
      <c r="B292" t="s">
        <v>690</v>
      </c>
      <c r="C292" t="s">
        <v>385</v>
      </c>
    </row>
    <row r="293" spans="1:3">
      <c r="A293" t="s">
        <v>687</v>
      </c>
      <c r="B293" t="s">
        <v>691</v>
      </c>
      <c r="C293" t="s">
        <v>385</v>
      </c>
    </row>
    <row r="294" spans="1:3">
      <c r="A294" t="s">
        <v>687</v>
      </c>
      <c r="B294" t="s">
        <v>692</v>
      </c>
      <c r="C294" t="s">
        <v>385</v>
      </c>
    </row>
    <row r="295" spans="1:3">
      <c r="A295" t="s">
        <v>687</v>
      </c>
      <c r="B295" t="s">
        <v>693</v>
      </c>
      <c r="C295" t="s">
        <v>385</v>
      </c>
    </row>
    <row r="296" spans="1:3">
      <c r="A296" t="s">
        <v>687</v>
      </c>
      <c r="B296" t="s">
        <v>694</v>
      </c>
      <c r="C296" t="s">
        <v>385</v>
      </c>
    </row>
    <row r="297" spans="1:3">
      <c r="A297" t="s">
        <v>695</v>
      </c>
      <c r="B297" t="s">
        <v>696</v>
      </c>
      <c r="C297" t="s">
        <v>385</v>
      </c>
    </row>
    <row r="298" spans="1:3">
      <c r="A298" t="s">
        <v>695</v>
      </c>
      <c r="B298" t="s">
        <v>697</v>
      </c>
      <c r="C298" t="s">
        <v>385</v>
      </c>
    </row>
    <row r="299" spans="1:3">
      <c r="A299" t="s">
        <v>695</v>
      </c>
      <c r="B299" t="s">
        <v>698</v>
      </c>
      <c r="C299" t="s">
        <v>385</v>
      </c>
    </row>
    <row r="300" spans="1:3">
      <c r="A300" t="s">
        <v>695</v>
      </c>
      <c r="B300" t="s">
        <v>699</v>
      </c>
      <c r="C300" t="s">
        <v>385</v>
      </c>
    </row>
    <row r="301" spans="1:3">
      <c r="A301" t="s">
        <v>695</v>
      </c>
      <c r="B301" t="s">
        <v>700</v>
      </c>
      <c r="C301" t="s">
        <v>385</v>
      </c>
    </row>
    <row r="302" spans="1:3">
      <c r="A302" t="s">
        <v>695</v>
      </c>
      <c r="B302" t="s">
        <v>701</v>
      </c>
      <c r="C302" t="s">
        <v>385</v>
      </c>
    </row>
    <row r="303" spans="1:3">
      <c r="A303" t="s">
        <v>695</v>
      </c>
      <c r="B303" t="s">
        <v>702</v>
      </c>
      <c r="C303" t="s">
        <v>385</v>
      </c>
    </row>
    <row r="304" spans="1:3">
      <c r="A304" t="s">
        <v>695</v>
      </c>
      <c r="B304" t="s">
        <v>703</v>
      </c>
      <c r="C304" t="s">
        <v>385</v>
      </c>
    </row>
    <row r="305" spans="1:3">
      <c r="A305" t="s">
        <v>695</v>
      </c>
      <c r="B305" t="s">
        <v>704</v>
      </c>
      <c r="C305" t="s">
        <v>385</v>
      </c>
    </row>
    <row r="306" spans="1:3">
      <c r="A306" t="s">
        <v>695</v>
      </c>
      <c r="B306" t="s">
        <v>705</v>
      </c>
      <c r="C306" t="s">
        <v>385</v>
      </c>
    </row>
    <row r="307" spans="1:3">
      <c r="A307" t="s">
        <v>695</v>
      </c>
      <c r="B307" t="s">
        <v>706</v>
      </c>
      <c r="C307" t="s">
        <v>385</v>
      </c>
    </row>
    <row r="308" spans="1:3">
      <c r="A308" t="s">
        <v>707</v>
      </c>
      <c r="B308" t="s">
        <v>708</v>
      </c>
      <c r="C308" t="s">
        <v>385</v>
      </c>
    </row>
    <row r="309" spans="1:3">
      <c r="A309" t="s">
        <v>707</v>
      </c>
      <c r="B309" t="s">
        <v>709</v>
      </c>
      <c r="C309" t="s">
        <v>385</v>
      </c>
    </row>
    <row r="310" spans="1:3">
      <c r="A310" t="s">
        <v>707</v>
      </c>
      <c r="B310" t="s">
        <v>710</v>
      </c>
      <c r="C310" t="s">
        <v>385</v>
      </c>
    </row>
    <row r="311" spans="1:3">
      <c r="A311" t="s">
        <v>707</v>
      </c>
      <c r="B311" t="s">
        <v>711</v>
      </c>
      <c r="C311" t="s">
        <v>385</v>
      </c>
    </row>
    <row r="312" spans="1:3">
      <c r="A312" t="s">
        <v>707</v>
      </c>
      <c r="B312" t="s">
        <v>712</v>
      </c>
      <c r="C312" t="s">
        <v>385</v>
      </c>
    </row>
    <row r="313" spans="1:3">
      <c r="A313" t="s">
        <v>707</v>
      </c>
      <c r="B313" t="s">
        <v>713</v>
      </c>
      <c r="C313" t="s">
        <v>385</v>
      </c>
    </row>
    <row r="314" spans="1:3">
      <c r="A314" t="s">
        <v>707</v>
      </c>
      <c r="B314" t="s">
        <v>714</v>
      </c>
      <c r="C314" t="s">
        <v>385</v>
      </c>
    </row>
    <row r="315" spans="1:3">
      <c r="A315" t="s">
        <v>707</v>
      </c>
      <c r="B315" t="s">
        <v>715</v>
      </c>
      <c r="C315" t="s">
        <v>385</v>
      </c>
    </row>
    <row r="316" spans="1:3">
      <c r="A316" t="s">
        <v>707</v>
      </c>
      <c r="B316" t="s">
        <v>716</v>
      </c>
      <c r="C316" t="s">
        <v>385</v>
      </c>
    </row>
    <row r="317" spans="1:3">
      <c r="A317" t="s">
        <v>707</v>
      </c>
      <c r="B317" t="s">
        <v>717</v>
      </c>
      <c r="C317" t="s">
        <v>385</v>
      </c>
    </row>
    <row r="318" spans="1:3">
      <c r="A318" t="s">
        <v>707</v>
      </c>
      <c r="B318" t="s">
        <v>718</v>
      </c>
      <c r="C318" t="s">
        <v>385</v>
      </c>
    </row>
    <row r="319" spans="1:3">
      <c r="A319" t="s">
        <v>707</v>
      </c>
      <c r="B319" t="s">
        <v>719</v>
      </c>
      <c r="C319" t="s">
        <v>385</v>
      </c>
    </row>
    <row r="320" spans="1:3">
      <c r="A320" t="s">
        <v>707</v>
      </c>
      <c r="B320" t="s">
        <v>720</v>
      </c>
      <c r="C320" t="s">
        <v>385</v>
      </c>
    </row>
    <row r="321" spans="1:3">
      <c r="A321" t="s">
        <v>707</v>
      </c>
      <c r="B321" t="s">
        <v>721</v>
      </c>
      <c r="C321" t="s">
        <v>385</v>
      </c>
    </row>
    <row r="322" spans="1:3">
      <c r="A322" t="s">
        <v>707</v>
      </c>
      <c r="B322" t="s">
        <v>722</v>
      </c>
      <c r="C322" t="s">
        <v>385</v>
      </c>
    </row>
    <row r="323" spans="1:3">
      <c r="A323" t="s">
        <v>707</v>
      </c>
      <c r="B323" t="s">
        <v>723</v>
      </c>
      <c r="C323" t="s">
        <v>385</v>
      </c>
    </row>
    <row r="324" spans="1:3">
      <c r="A324" t="s">
        <v>707</v>
      </c>
      <c r="B324" t="s">
        <v>724</v>
      </c>
      <c r="C324" t="s">
        <v>385</v>
      </c>
    </row>
    <row r="325" spans="1:3">
      <c r="A325" t="s">
        <v>707</v>
      </c>
      <c r="B325" t="s">
        <v>725</v>
      </c>
      <c r="C325" t="s">
        <v>385</v>
      </c>
    </row>
    <row r="326" spans="1:3">
      <c r="A326" t="s">
        <v>707</v>
      </c>
      <c r="B326" t="s">
        <v>726</v>
      </c>
      <c r="C326" t="s">
        <v>385</v>
      </c>
    </row>
    <row r="327" spans="1:3">
      <c r="A327" t="s">
        <v>707</v>
      </c>
      <c r="B327" t="s">
        <v>727</v>
      </c>
      <c r="C327" t="s">
        <v>385</v>
      </c>
    </row>
    <row r="328" spans="1:3">
      <c r="A328" t="s">
        <v>707</v>
      </c>
      <c r="B328" t="s">
        <v>728</v>
      </c>
      <c r="C328" t="s">
        <v>385</v>
      </c>
    </row>
    <row r="329" spans="1:3">
      <c r="A329" t="s">
        <v>707</v>
      </c>
      <c r="B329" t="s">
        <v>729</v>
      </c>
      <c r="C329" t="s">
        <v>385</v>
      </c>
    </row>
    <row r="330" spans="1:3">
      <c r="A330" t="s">
        <v>707</v>
      </c>
      <c r="B330" t="s">
        <v>730</v>
      </c>
      <c r="C330" t="s">
        <v>385</v>
      </c>
    </row>
    <row r="331" spans="1:3">
      <c r="A331" t="s">
        <v>707</v>
      </c>
      <c r="B331" t="s">
        <v>731</v>
      </c>
      <c r="C331" t="s">
        <v>385</v>
      </c>
    </row>
    <row r="332" spans="1:3">
      <c r="A332" t="s">
        <v>707</v>
      </c>
      <c r="B332" t="s">
        <v>732</v>
      </c>
      <c r="C332" t="s">
        <v>385</v>
      </c>
    </row>
    <row r="333" spans="1:3">
      <c r="A333" t="s">
        <v>707</v>
      </c>
      <c r="B333" t="s">
        <v>733</v>
      </c>
      <c r="C333" t="s">
        <v>385</v>
      </c>
    </row>
    <row r="334" spans="1:3">
      <c r="A334" t="s">
        <v>707</v>
      </c>
      <c r="B334" t="s">
        <v>734</v>
      </c>
      <c r="C334" t="s">
        <v>385</v>
      </c>
    </row>
    <row r="335" spans="1:3">
      <c r="A335" t="s">
        <v>707</v>
      </c>
      <c r="B335" t="s">
        <v>735</v>
      </c>
      <c r="C335" t="s">
        <v>385</v>
      </c>
    </row>
    <row r="336" spans="1:3">
      <c r="A336" t="s">
        <v>707</v>
      </c>
      <c r="B336" t="s">
        <v>736</v>
      </c>
      <c r="C336" t="s">
        <v>385</v>
      </c>
    </row>
    <row r="337" spans="1:3">
      <c r="A337" t="s">
        <v>707</v>
      </c>
      <c r="B337" t="s">
        <v>737</v>
      </c>
      <c r="C337" t="s">
        <v>385</v>
      </c>
    </row>
    <row r="338" spans="1:3">
      <c r="A338" t="s">
        <v>707</v>
      </c>
      <c r="B338" t="s">
        <v>738</v>
      </c>
      <c r="C338" t="s">
        <v>385</v>
      </c>
    </row>
    <row r="339" spans="1:3">
      <c r="A339" t="s">
        <v>707</v>
      </c>
      <c r="B339" t="s">
        <v>739</v>
      </c>
      <c r="C339" t="s">
        <v>385</v>
      </c>
    </row>
    <row r="340" spans="1:3">
      <c r="A340" t="s">
        <v>707</v>
      </c>
      <c r="B340" t="s">
        <v>740</v>
      </c>
      <c r="C340" t="s">
        <v>385</v>
      </c>
    </row>
    <row r="341" spans="1:3">
      <c r="A341" t="s">
        <v>707</v>
      </c>
      <c r="B341" t="s">
        <v>741</v>
      </c>
      <c r="C341" t="s">
        <v>385</v>
      </c>
    </row>
    <row r="342" spans="1:3">
      <c r="A342" t="s">
        <v>707</v>
      </c>
      <c r="B342" t="s">
        <v>742</v>
      </c>
      <c r="C342" t="s">
        <v>385</v>
      </c>
    </row>
    <row r="343" spans="1:3">
      <c r="A343" t="s">
        <v>707</v>
      </c>
      <c r="B343" t="s">
        <v>743</v>
      </c>
      <c r="C343" t="s">
        <v>385</v>
      </c>
    </row>
    <row r="344" spans="1:3">
      <c r="A344" t="s">
        <v>707</v>
      </c>
      <c r="B344" t="s">
        <v>744</v>
      </c>
      <c r="C344" t="s">
        <v>385</v>
      </c>
    </row>
    <row r="345" spans="1:3">
      <c r="A345" t="s">
        <v>707</v>
      </c>
      <c r="B345" t="s">
        <v>745</v>
      </c>
      <c r="C345" t="s">
        <v>385</v>
      </c>
    </row>
    <row r="346" spans="1:3">
      <c r="A346" t="s">
        <v>707</v>
      </c>
      <c r="B346" t="s">
        <v>746</v>
      </c>
      <c r="C346" t="s">
        <v>385</v>
      </c>
    </row>
    <row r="347" spans="1:3">
      <c r="A347" t="s">
        <v>707</v>
      </c>
      <c r="B347" t="s">
        <v>747</v>
      </c>
      <c r="C347" t="s">
        <v>385</v>
      </c>
    </row>
    <row r="348" spans="1:3">
      <c r="A348" t="s">
        <v>707</v>
      </c>
      <c r="B348" t="s">
        <v>748</v>
      </c>
      <c r="C348" t="s">
        <v>385</v>
      </c>
    </row>
    <row r="349" spans="1:3">
      <c r="A349" t="s">
        <v>707</v>
      </c>
      <c r="B349" t="s">
        <v>749</v>
      </c>
      <c r="C349" t="s">
        <v>385</v>
      </c>
    </row>
    <row r="350" spans="1:3">
      <c r="A350" t="s">
        <v>707</v>
      </c>
      <c r="B350" t="s">
        <v>750</v>
      </c>
      <c r="C350" t="s">
        <v>385</v>
      </c>
    </row>
    <row r="351" spans="1:3">
      <c r="A351" t="s">
        <v>707</v>
      </c>
      <c r="B351" t="s">
        <v>751</v>
      </c>
      <c r="C351" t="s">
        <v>385</v>
      </c>
    </row>
    <row r="352" spans="1:3">
      <c r="A352" t="s">
        <v>707</v>
      </c>
      <c r="B352" t="s">
        <v>752</v>
      </c>
      <c r="C352" t="s">
        <v>385</v>
      </c>
    </row>
    <row r="353" spans="1:3">
      <c r="A353" t="s">
        <v>707</v>
      </c>
      <c r="B353" t="s">
        <v>753</v>
      </c>
      <c r="C353" t="s">
        <v>385</v>
      </c>
    </row>
    <row r="354" spans="1:3">
      <c r="A354" t="s">
        <v>707</v>
      </c>
      <c r="B354" t="s">
        <v>754</v>
      </c>
      <c r="C354" t="s">
        <v>385</v>
      </c>
    </row>
    <row r="355" spans="1:3">
      <c r="A355" t="s">
        <v>755</v>
      </c>
      <c r="B355" t="s">
        <v>756</v>
      </c>
      <c r="C355" t="s">
        <v>385</v>
      </c>
    </row>
    <row r="356" spans="1:3">
      <c r="A356" t="s">
        <v>755</v>
      </c>
      <c r="B356" t="s">
        <v>757</v>
      </c>
      <c r="C356" t="s">
        <v>385</v>
      </c>
    </row>
    <row r="357" spans="1:3">
      <c r="A357" t="s">
        <v>755</v>
      </c>
      <c r="B357" t="s">
        <v>758</v>
      </c>
      <c r="C357" t="s">
        <v>385</v>
      </c>
    </row>
    <row r="358" spans="1:3">
      <c r="A358" t="s">
        <v>759</v>
      </c>
      <c r="B358" t="s">
        <v>760</v>
      </c>
      <c r="C358" t="s">
        <v>385</v>
      </c>
    </row>
    <row r="359" spans="1:3">
      <c r="A359" t="s">
        <v>759</v>
      </c>
      <c r="B359" t="s">
        <v>761</v>
      </c>
      <c r="C359" t="s">
        <v>385</v>
      </c>
    </row>
    <row r="360" spans="1:3">
      <c r="A360" t="s">
        <v>759</v>
      </c>
      <c r="B360" t="s">
        <v>762</v>
      </c>
      <c r="C360" t="s">
        <v>385</v>
      </c>
    </row>
    <row r="361" spans="1:3">
      <c r="A361" t="s">
        <v>759</v>
      </c>
      <c r="B361" t="s">
        <v>763</v>
      </c>
      <c r="C361" t="s">
        <v>385</v>
      </c>
    </row>
    <row r="362" spans="1:3">
      <c r="A362" t="s">
        <v>759</v>
      </c>
      <c r="B362" t="s">
        <v>764</v>
      </c>
      <c r="C362" t="s">
        <v>385</v>
      </c>
    </row>
    <row r="363" spans="1:3">
      <c r="A363" t="s">
        <v>759</v>
      </c>
      <c r="B363" t="s">
        <v>765</v>
      </c>
      <c r="C363" t="s">
        <v>385</v>
      </c>
    </row>
    <row r="364" spans="1:3">
      <c r="A364" t="s">
        <v>759</v>
      </c>
      <c r="B364" t="s">
        <v>766</v>
      </c>
      <c r="C364" t="s">
        <v>385</v>
      </c>
    </row>
    <row r="365" spans="1:3">
      <c r="A365" t="s">
        <v>759</v>
      </c>
      <c r="B365" t="s">
        <v>767</v>
      </c>
      <c r="C365" t="s">
        <v>385</v>
      </c>
    </row>
    <row r="366" spans="1:3">
      <c r="A366" t="s">
        <v>759</v>
      </c>
      <c r="B366" t="s">
        <v>768</v>
      </c>
      <c r="C366" t="s">
        <v>385</v>
      </c>
    </row>
    <row r="367" spans="1:3">
      <c r="A367" t="s">
        <v>759</v>
      </c>
      <c r="B367" t="s">
        <v>769</v>
      </c>
      <c r="C367" t="s">
        <v>385</v>
      </c>
    </row>
    <row r="368" spans="1:3">
      <c r="A368" t="s">
        <v>759</v>
      </c>
      <c r="B368" t="s">
        <v>770</v>
      </c>
      <c r="C368" t="s">
        <v>385</v>
      </c>
    </row>
    <row r="369" spans="1:3">
      <c r="A369" t="s">
        <v>759</v>
      </c>
      <c r="B369" t="s">
        <v>771</v>
      </c>
      <c r="C369" t="s">
        <v>385</v>
      </c>
    </row>
    <row r="370" spans="1:3">
      <c r="A370" t="s">
        <v>759</v>
      </c>
      <c r="B370" t="s">
        <v>772</v>
      </c>
      <c r="C370" t="s">
        <v>385</v>
      </c>
    </row>
    <row r="371" spans="1:3">
      <c r="A371" t="s">
        <v>759</v>
      </c>
      <c r="B371" t="s">
        <v>773</v>
      </c>
      <c r="C371" t="s">
        <v>385</v>
      </c>
    </row>
    <row r="372" spans="1:3">
      <c r="A372" t="s">
        <v>759</v>
      </c>
      <c r="B372" t="s">
        <v>774</v>
      </c>
      <c r="C372" t="s">
        <v>385</v>
      </c>
    </row>
    <row r="373" spans="1:3">
      <c r="A373" t="s">
        <v>775</v>
      </c>
      <c r="B373" t="s">
        <v>776</v>
      </c>
      <c r="C373" t="s">
        <v>385</v>
      </c>
    </row>
    <row r="374" spans="1:3">
      <c r="A374" t="s">
        <v>775</v>
      </c>
      <c r="B374" t="s">
        <v>777</v>
      </c>
      <c r="C374" t="s">
        <v>385</v>
      </c>
    </row>
    <row r="375" spans="1:3">
      <c r="A375" t="s">
        <v>775</v>
      </c>
      <c r="B375" t="s">
        <v>778</v>
      </c>
      <c r="C375" t="s">
        <v>385</v>
      </c>
    </row>
    <row r="376" spans="1:3">
      <c r="A376" t="s">
        <v>775</v>
      </c>
      <c r="B376" t="s">
        <v>779</v>
      </c>
      <c r="C376" t="s">
        <v>385</v>
      </c>
    </row>
    <row r="377" spans="1:3">
      <c r="A377" t="s">
        <v>775</v>
      </c>
      <c r="B377" t="s">
        <v>780</v>
      </c>
      <c r="C377" t="s">
        <v>385</v>
      </c>
    </row>
    <row r="378" spans="1:3">
      <c r="A378" t="s">
        <v>775</v>
      </c>
      <c r="B378" t="s">
        <v>781</v>
      </c>
      <c r="C378" t="s">
        <v>385</v>
      </c>
    </row>
    <row r="379" spans="1:3">
      <c r="A379" t="s">
        <v>775</v>
      </c>
      <c r="B379" t="s">
        <v>782</v>
      </c>
      <c r="C379" t="s">
        <v>385</v>
      </c>
    </row>
    <row r="380" spans="1:3">
      <c r="A380" t="s">
        <v>775</v>
      </c>
      <c r="B380" t="s">
        <v>783</v>
      </c>
      <c r="C380" t="s">
        <v>385</v>
      </c>
    </row>
    <row r="381" spans="1:3">
      <c r="A381" t="s">
        <v>775</v>
      </c>
      <c r="B381" t="s">
        <v>784</v>
      </c>
      <c r="C381" t="s">
        <v>385</v>
      </c>
    </row>
    <row r="382" spans="1:3">
      <c r="A382" t="s">
        <v>775</v>
      </c>
      <c r="B382" t="s">
        <v>785</v>
      </c>
      <c r="C382" t="s">
        <v>385</v>
      </c>
    </row>
    <row r="383" spans="1:3">
      <c r="A383" t="s">
        <v>786</v>
      </c>
      <c r="B383" t="s">
        <v>787</v>
      </c>
      <c r="C383" t="s">
        <v>385</v>
      </c>
    </row>
    <row r="384" spans="1:3">
      <c r="A384" t="s">
        <v>786</v>
      </c>
      <c r="B384" t="s">
        <v>788</v>
      </c>
      <c r="C384" t="s">
        <v>385</v>
      </c>
    </row>
    <row r="385" spans="1:3">
      <c r="A385" t="s">
        <v>786</v>
      </c>
      <c r="B385" t="s">
        <v>789</v>
      </c>
      <c r="C385" t="s">
        <v>385</v>
      </c>
    </row>
    <row r="386" spans="1:3">
      <c r="A386" t="s">
        <v>786</v>
      </c>
      <c r="B386" t="s">
        <v>790</v>
      </c>
      <c r="C386" t="s">
        <v>385</v>
      </c>
    </row>
    <row r="387" spans="1:3">
      <c r="A387" t="s">
        <v>786</v>
      </c>
      <c r="B387" t="s">
        <v>791</v>
      </c>
      <c r="C387" t="s">
        <v>385</v>
      </c>
    </row>
    <row r="388" spans="1:3">
      <c r="A388" t="s">
        <v>786</v>
      </c>
      <c r="B388" t="s">
        <v>792</v>
      </c>
      <c r="C388" t="s">
        <v>385</v>
      </c>
    </row>
    <row r="389" spans="1:3">
      <c r="A389" t="s">
        <v>786</v>
      </c>
      <c r="B389" t="s">
        <v>793</v>
      </c>
      <c r="C389" t="s">
        <v>385</v>
      </c>
    </row>
    <row r="390" spans="1:3">
      <c r="A390" t="s">
        <v>786</v>
      </c>
      <c r="B390" t="s">
        <v>794</v>
      </c>
      <c r="C390" t="s">
        <v>385</v>
      </c>
    </row>
    <row r="391" spans="1:3">
      <c r="A391" t="s">
        <v>786</v>
      </c>
      <c r="B391" t="s">
        <v>795</v>
      </c>
      <c r="C391" t="s">
        <v>385</v>
      </c>
    </row>
    <row r="392" spans="1:3">
      <c r="A392" t="s">
        <v>786</v>
      </c>
      <c r="B392" t="s">
        <v>796</v>
      </c>
      <c r="C392" t="s">
        <v>385</v>
      </c>
    </row>
    <row r="393" spans="1:3">
      <c r="A393" t="s">
        <v>786</v>
      </c>
      <c r="B393" t="s">
        <v>797</v>
      </c>
      <c r="C393" t="s">
        <v>385</v>
      </c>
    </row>
    <row r="394" spans="1:3">
      <c r="A394" t="s">
        <v>786</v>
      </c>
      <c r="B394" t="s">
        <v>798</v>
      </c>
      <c r="C394" t="s">
        <v>385</v>
      </c>
    </row>
    <row r="395" spans="1:3">
      <c r="A395" t="s">
        <v>786</v>
      </c>
      <c r="B395" t="s">
        <v>799</v>
      </c>
      <c r="C395" t="s">
        <v>385</v>
      </c>
    </row>
    <row r="396" spans="1:3">
      <c r="A396" t="s">
        <v>786</v>
      </c>
      <c r="B396" t="s">
        <v>800</v>
      </c>
      <c r="C396" t="s">
        <v>385</v>
      </c>
    </row>
    <row r="397" spans="1:3">
      <c r="A397" t="s">
        <v>786</v>
      </c>
      <c r="B397" t="s">
        <v>801</v>
      </c>
      <c r="C397" t="s">
        <v>385</v>
      </c>
    </row>
    <row r="398" spans="1:3">
      <c r="A398" t="s">
        <v>786</v>
      </c>
      <c r="B398" t="s">
        <v>802</v>
      </c>
      <c r="C398" t="s">
        <v>385</v>
      </c>
    </row>
    <row r="399" spans="1:3">
      <c r="A399" t="s">
        <v>786</v>
      </c>
      <c r="B399" t="s">
        <v>803</v>
      </c>
      <c r="C399" t="s">
        <v>385</v>
      </c>
    </row>
    <row r="400" spans="1:3">
      <c r="A400" t="s">
        <v>786</v>
      </c>
      <c r="B400" t="s">
        <v>804</v>
      </c>
      <c r="C400" t="s">
        <v>385</v>
      </c>
    </row>
    <row r="401" spans="1:3">
      <c r="A401" t="s">
        <v>786</v>
      </c>
      <c r="B401" t="s">
        <v>805</v>
      </c>
      <c r="C401" t="s">
        <v>385</v>
      </c>
    </row>
    <row r="402" spans="1:3">
      <c r="A402" t="s">
        <v>786</v>
      </c>
      <c r="B402" t="s">
        <v>806</v>
      </c>
      <c r="C402" t="s">
        <v>385</v>
      </c>
    </row>
    <row r="403" spans="1:3">
      <c r="A403" t="s">
        <v>786</v>
      </c>
      <c r="B403" t="s">
        <v>807</v>
      </c>
      <c r="C403" t="s">
        <v>385</v>
      </c>
    </row>
    <row r="404" spans="1:3">
      <c r="A404" t="s">
        <v>786</v>
      </c>
      <c r="B404" t="s">
        <v>808</v>
      </c>
      <c r="C404" t="s">
        <v>385</v>
      </c>
    </row>
    <row r="405" spans="1:3">
      <c r="A405" t="s">
        <v>809</v>
      </c>
      <c r="B405" t="s">
        <v>810</v>
      </c>
      <c r="C405" t="s">
        <v>385</v>
      </c>
    </row>
    <row r="406" spans="1:3">
      <c r="A406" t="s">
        <v>809</v>
      </c>
      <c r="B406" t="s">
        <v>811</v>
      </c>
      <c r="C406" t="s">
        <v>385</v>
      </c>
    </row>
    <row r="407" spans="1:3">
      <c r="A407" t="s">
        <v>809</v>
      </c>
      <c r="B407" t="s">
        <v>812</v>
      </c>
      <c r="C407" t="s">
        <v>385</v>
      </c>
    </row>
    <row r="408" spans="1:3">
      <c r="A408" t="s">
        <v>809</v>
      </c>
      <c r="B408" t="s">
        <v>813</v>
      </c>
      <c r="C408" t="s">
        <v>385</v>
      </c>
    </row>
    <row r="409" spans="1:3">
      <c r="A409" t="s">
        <v>809</v>
      </c>
      <c r="B409" t="s">
        <v>814</v>
      </c>
      <c r="C409" t="s">
        <v>385</v>
      </c>
    </row>
    <row r="410" spans="1:3">
      <c r="A410" t="s">
        <v>809</v>
      </c>
      <c r="B410" t="s">
        <v>815</v>
      </c>
      <c r="C410" t="s">
        <v>385</v>
      </c>
    </row>
    <row r="411" spans="1:3">
      <c r="A411" t="s">
        <v>809</v>
      </c>
      <c r="B411" t="s">
        <v>816</v>
      </c>
      <c r="C411" t="s">
        <v>385</v>
      </c>
    </row>
    <row r="412" spans="1:3">
      <c r="A412" t="s">
        <v>809</v>
      </c>
      <c r="B412" t="s">
        <v>817</v>
      </c>
      <c r="C412" t="s">
        <v>385</v>
      </c>
    </row>
    <row r="413" spans="1:3">
      <c r="A413" t="s">
        <v>809</v>
      </c>
      <c r="B413" t="s">
        <v>818</v>
      </c>
      <c r="C413" t="s">
        <v>385</v>
      </c>
    </row>
    <row r="414" spans="1:3">
      <c r="A414" t="s">
        <v>809</v>
      </c>
      <c r="B414" t="s">
        <v>819</v>
      </c>
      <c r="C414" t="s">
        <v>385</v>
      </c>
    </row>
    <row r="415" spans="1:3">
      <c r="A415" t="s">
        <v>809</v>
      </c>
      <c r="B415" t="s">
        <v>820</v>
      </c>
      <c r="C415" t="s">
        <v>385</v>
      </c>
    </row>
    <row r="416" spans="1:3">
      <c r="A416" t="s">
        <v>821</v>
      </c>
      <c r="B416" t="s">
        <v>577</v>
      </c>
      <c r="C416" t="s">
        <v>385</v>
      </c>
    </row>
    <row r="417" spans="1:3">
      <c r="A417" t="s">
        <v>821</v>
      </c>
      <c r="B417" t="s">
        <v>822</v>
      </c>
      <c r="C417" t="s">
        <v>385</v>
      </c>
    </row>
    <row r="418" spans="1:3">
      <c r="A418" t="s">
        <v>821</v>
      </c>
      <c r="B418" t="s">
        <v>823</v>
      </c>
      <c r="C418" t="s">
        <v>385</v>
      </c>
    </row>
    <row r="419" spans="1:3">
      <c r="A419" t="s">
        <v>821</v>
      </c>
      <c r="B419" t="s">
        <v>824</v>
      </c>
      <c r="C419" t="s">
        <v>385</v>
      </c>
    </row>
    <row r="420" spans="1:3">
      <c r="A420" t="s">
        <v>821</v>
      </c>
      <c r="B420" t="s">
        <v>825</v>
      </c>
      <c r="C420" t="s">
        <v>385</v>
      </c>
    </row>
    <row r="421" spans="1:3">
      <c r="A421" t="s">
        <v>821</v>
      </c>
      <c r="B421" t="s">
        <v>826</v>
      </c>
      <c r="C421" t="s">
        <v>385</v>
      </c>
    </row>
    <row r="422" spans="1:3">
      <c r="A422" t="s">
        <v>821</v>
      </c>
      <c r="B422" t="s">
        <v>827</v>
      </c>
      <c r="C422" t="s">
        <v>385</v>
      </c>
    </row>
    <row r="423" spans="1:3">
      <c r="A423" t="s">
        <v>821</v>
      </c>
      <c r="B423" t="s">
        <v>828</v>
      </c>
      <c r="C423" t="s">
        <v>385</v>
      </c>
    </row>
    <row r="424" spans="1:3">
      <c r="A424" t="s">
        <v>821</v>
      </c>
      <c r="B424" t="s">
        <v>829</v>
      </c>
      <c r="C424" t="s">
        <v>385</v>
      </c>
    </row>
    <row r="425" spans="1:3">
      <c r="A425" t="s">
        <v>821</v>
      </c>
      <c r="B425" t="s">
        <v>830</v>
      </c>
      <c r="C425" t="s">
        <v>385</v>
      </c>
    </row>
    <row r="426" spans="1:3">
      <c r="A426" t="s">
        <v>821</v>
      </c>
      <c r="B426" t="s">
        <v>831</v>
      </c>
      <c r="C426" t="s">
        <v>385</v>
      </c>
    </row>
    <row r="427" spans="1:3">
      <c r="A427" t="s">
        <v>821</v>
      </c>
      <c r="B427" t="s">
        <v>832</v>
      </c>
      <c r="C427" t="s">
        <v>385</v>
      </c>
    </row>
    <row r="428" spans="1:3">
      <c r="A428" t="s">
        <v>821</v>
      </c>
      <c r="B428" t="s">
        <v>833</v>
      </c>
      <c r="C428" t="s">
        <v>385</v>
      </c>
    </row>
    <row r="429" spans="1:3">
      <c r="A429" t="s">
        <v>821</v>
      </c>
      <c r="B429" t="s">
        <v>834</v>
      </c>
      <c r="C429" t="s">
        <v>385</v>
      </c>
    </row>
    <row r="430" spans="1:3">
      <c r="A430" t="s">
        <v>821</v>
      </c>
      <c r="B430" t="s">
        <v>835</v>
      </c>
      <c r="C430" t="s">
        <v>385</v>
      </c>
    </row>
    <row r="431" spans="1:3">
      <c r="A431" t="s">
        <v>836</v>
      </c>
      <c r="B431" t="s">
        <v>837</v>
      </c>
      <c r="C431" t="s">
        <v>385</v>
      </c>
    </row>
    <row r="432" spans="1:3">
      <c r="A432" t="s">
        <v>836</v>
      </c>
      <c r="B432" t="s">
        <v>838</v>
      </c>
      <c r="C432" t="s">
        <v>385</v>
      </c>
    </row>
    <row r="433" spans="1:3">
      <c r="A433" t="s">
        <v>836</v>
      </c>
      <c r="B433" t="s">
        <v>839</v>
      </c>
      <c r="C433" t="s">
        <v>385</v>
      </c>
    </row>
    <row r="434" spans="1:3">
      <c r="A434" t="s">
        <v>836</v>
      </c>
      <c r="B434" t="s">
        <v>840</v>
      </c>
      <c r="C434" t="s">
        <v>385</v>
      </c>
    </row>
    <row r="435" spans="1:3">
      <c r="A435" t="s">
        <v>836</v>
      </c>
      <c r="B435" t="s">
        <v>841</v>
      </c>
      <c r="C435" t="s">
        <v>385</v>
      </c>
    </row>
    <row r="436" spans="1:3">
      <c r="A436" t="s">
        <v>836</v>
      </c>
      <c r="B436" t="s">
        <v>842</v>
      </c>
      <c r="C436" t="s">
        <v>385</v>
      </c>
    </row>
    <row r="437" spans="1:3">
      <c r="A437" t="s">
        <v>836</v>
      </c>
      <c r="B437" t="s">
        <v>843</v>
      </c>
      <c r="C437" t="s">
        <v>385</v>
      </c>
    </row>
    <row r="438" spans="1:3">
      <c r="A438" t="s">
        <v>836</v>
      </c>
      <c r="B438" t="s">
        <v>844</v>
      </c>
      <c r="C438" t="s">
        <v>385</v>
      </c>
    </row>
    <row r="439" spans="1:3">
      <c r="A439" t="s">
        <v>836</v>
      </c>
      <c r="B439" t="s">
        <v>845</v>
      </c>
      <c r="C439" t="s">
        <v>385</v>
      </c>
    </row>
    <row r="440" spans="1:3">
      <c r="A440" t="s">
        <v>836</v>
      </c>
      <c r="B440" t="s">
        <v>846</v>
      </c>
      <c r="C440" t="s">
        <v>385</v>
      </c>
    </row>
    <row r="441" spans="1:3">
      <c r="A441" t="s">
        <v>836</v>
      </c>
      <c r="B441" t="s">
        <v>847</v>
      </c>
      <c r="C441" t="s">
        <v>385</v>
      </c>
    </row>
    <row r="442" spans="1:3">
      <c r="A442" t="s">
        <v>848</v>
      </c>
      <c r="B442" t="s">
        <v>627</v>
      </c>
      <c r="C442" t="s">
        <v>385</v>
      </c>
    </row>
    <row r="443" spans="1:3">
      <c r="A443" t="s">
        <v>848</v>
      </c>
      <c r="B443" t="s">
        <v>849</v>
      </c>
      <c r="C443" t="s">
        <v>385</v>
      </c>
    </row>
    <row r="444" spans="1:3">
      <c r="A444" t="s">
        <v>848</v>
      </c>
      <c r="B444" t="s">
        <v>662</v>
      </c>
      <c r="C444" t="s">
        <v>385</v>
      </c>
    </row>
    <row r="445" spans="1:3">
      <c r="A445" t="s">
        <v>848</v>
      </c>
      <c r="B445" t="s">
        <v>850</v>
      </c>
      <c r="C445" t="s">
        <v>385</v>
      </c>
    </row>
    <row r="446" spans="1:3">
      <c r="A446" t="s">
        <v>851</v>
      </c>
      <c r="B446" t="s">
        <v>852</v>
      </c>
      <c r="C446" t="s">
        <v>385</v>
      </c>
    </row>
    <row r="447" spans="1:3">
      <c r="A447" t="s">
        <v>851</v>
      </c>
      <c r="B447" t="s">
        <v>853</v>
      </c>
      <c r="C447" t="s">
        <v>385</v>
      </c>
    </row>
    <row r="448" spans="1:3">
      <c r="A448" t="s">
        <v>851</v>
      </c>
      <c r="B448" t="s">
        <v>854</v>
      </c>
      <c r="C448" t="s">
        <v>385</v>
      </c>
    </row>
    <row r="449" spans="1:3">
      <c r="A449" t="s">
        <v>851</v>
      </c>
      <c r="B449" t="s">
        <v>855</v>
      </c>
      <c r="C449" t="s">
        <v>385</v>
      </c>
    </row>
    <row r="450" spans="1:3">
      <c r="A450" t="s">
        <v>851</v>
      </c>
      <c r="B450" t="s">
        <v>856</v>
      </c>
      <c r="C450" t="s">
        <v>385</v>
      </c>
    </row>
    <row r="451" spans="1:3">
      <c r="A451" t="s">
        <v>851</v>
      </c>
      <c r="B451" t="s">
        <v>857</v>
      </c>
      <c r="C451" t="s">
        <v>385</v>
      </c>
    </row>
    <row r="452" spans="1:3">
      <c r="A452" t="s">
        <v>851</v>
      </c>
      <c r="B452" t="s">
        <v>858</v>
      </c>
      <c r="C452" t="s">
        <v>385</v>
      </c>
    </row>
    <row r="453" spans="1:3">
      <c r="A453" t="s">
        <v>851</v>
      </c>
      <c r="B453" t="s">
        <v>859</v>
      </c>
      <c r="C453" t="s">
        <v>385</v>
      </c>
    </row>
    <row r="454" spans="1:3">
      <c r="A454" t="s">
        <v>851</v>
      </c>
      <c r="B454" t="s">
        <v>860</v>
      </c>
      <c r="C454" t="s">
        <v>385</v>
      </c>
    </row>
    <row r="455" spans="1:3">
      <c r="A455" t="s">
        <v>851</v>
      </c>
      <c r="B455" t="s">
        <v>861</v>
      </c>
      <c r="C455" t="s">
        <v>385</v>
      </c>
    </row>
    <row r="456" spans="1:3">
      <c r="A456" t="s">
        <v>851</v>
      </c>
      <c r="B456" t="s">
        <v>862</v>
      </c>
      <c r="C456" t="s">
        <v>385</v>
      </c>
    </row>
    <row r="457" spans="1:3">
      <c r="A457" t="s">
        <v>863</v>
      </c>
      <c r="B457" t="s">
        <v>864</v>
      </c>
      <c r="C457" t="s">
        <v>385</v>
      </c>
    </row>
    <row r="458" spans="1:3">
      <c r="A458" t="s">
        <v>863</v>
      </c>
      <c r="B458" t="s">
        <v>865</v>
      </c>
      <c r="C458" t="s">
        <v>385</v>
      </c>
    </row>
    <row r="459" spans="1:3">
      <c r="A459" t="s">
        <v>863</v>
      </c>
      <c r="B459" t="s">
        <v>866</v>
      </c>
      <c r="C459" t="s">
        <v>385</v>
      </c>
    </row>
    <row r="460" spans="1:3">
      <c r="A460" t="s">
        <v>863</v>
      </c>
      <c r="B460" t="s">
        <v>867</v>
      </c>
      <c r="C460" t="s">
        <v>385</v>
      </c>
    </row>
    <row r="461" spans="1:3">
      <c r="A461" t="s">
        <v>863</v>
      </c>
      <c r="B461" t="s">
        <v>868</v>
      </c>
      <c r="C461" t="s">
        <v>385</v>
      </c>
    </row>
    <row r="462" spans="1:3">
      <c r="A462" t="s">
        <v>863</v>
      </c>
      <c r="B462" t="s">
        <v>869</v>
      </c>
      <c r="C462" t="s">
        <v>385</v>
      </c>
    </row>
    <row r="463" spans="1:3">
      <c r="A463" t="s">
        <v>863</v>
      </c>
      <c r="B463" t="s">
        <v>870</v>
      </c>
      <c r="C463" t="s">
        <v>385</v>
      </c>
    </row>
    <row r="464" spans="1:3">
      <c r="A464" t="s">
        <v>863</v>
      </c>
      <c r="B464" t="s">
        <v>871</v>
      </c>
      <c r="C464" t="s">
        <v>385</v>
      </c>
    </row>
    <row r="465" spans="1:3">
      <c r="A465" t="s">
        <v>863</v>
      </c>
      <c r="B465" t="s">
        <v>872</v>
      </c>
      <c r="C465" t="s">
        <v>385</v>
      </c>
    </row>
    <row r="466" spans="1:3">
      <c r="A466" t="s">
        <v>863</v>
      </c>
      <c r="B466" t="s">
        <v>873</v>
      </c>
      <c r="C466" t="s">
        <v>385</v>
      </c>
    </row>
    <row r="467" spans="1:3">
      <c r="A467" t="s">
        <v>863</v>
      </c>
      <c r="B467" t="s">
        <v>874</v>
      </c>
      <c r="C467" t="s">
        <v>385</v>
      </c>
    </row>
    <row r="468" spans="1:3">
      <c r="A468" t="s">
        <v>863</v>
      </c>
      <c r="B468" t="s">
        <v>875</v>
      </c>
      <c r="C468" t="s">
        <v>385</v>
      </c>
    </row>
    <row r="469" spans="1:3">
      <c r="A469" t="s">
        <v>863</v>
      </c>
      <c r="B469" t="s">
        <v>876</v>
      </c>
      <c r="C469" t="s">
        <v>385</v>
      </c>
    </row>
    <row r="470" spans="1:3">
      <c r="A470" t="s">
        <v>877</v>
      </c>
      <c r="B470" t="s">
        <v>878</v>
      </c>
      <c r="C470" t="s">
        <v>385</v>
      </c>
    </row>
    <row r="471" spans="1:3">
      <c r="A471" t="s">
        <v>877</v>
      </c>
      <c r="B471" t="s">
        <v>879</v>
      </c>
      <c r="C471" t="s">
        <v>385</v>
      </c>
    </row>
    <row r="472" spans="1:3">
      <c r="A472" t="s">
        <v>877</v>
      </c>
      <c r="B472" t="s">
        <v>880</v>
      </c>
      <c r="C472" t="s">
        <v>385</v>
      </c>
    </row>
    <row r="473" spans="1:3">
      <c r="A473" t="s">
        <v>877</v>
      </c>
      <c r="B473" t="s">
        <v>881</v>
      </c>
      <c r="C473" t="s">
        <v>385</v>
      </c>
    </row>
    <row r="474" spans="1:3">
      <c r="A474" t="s">
        <v>877</v>
      </c>
      <c r="B474" t="s">
        <v>882</v>
      </c>
      <c r="C474" t="s">
        <v>385</v>
      </c>
    </row>
    <row r="475" spans="1:3">
      <c r="A475" t="s">
        <v>877</v>
      </c>
      <c r="B475" t="s">
        <v>883</v>
      </c>
      <c r="C475" t="s">
        <v>385</v>
      </c>
    </row>
    <row r="476" spans="1:3">
      <c r="A476" t="s">
        <v>877</v>
      </c>
      <c r="B476" t="s">
        <v>884</v>
      </c>
      <c r="C476" t="s">
        <v>385</v>
      </c>
    </row>
    <row r="477" spans="1:3">
      <c r="A477" t="s">
        <v>877</v>
      </c>
      <c r="B477" t="s">
        <v>885</v>
      </c>
      <c r="C477" t="s">
        <v>385</v>
      </c>
    </row>
    <row r="478" spans="1:3">
      <c r="A478" t="s">
        <v>886</v>
      </c>
      <c r="B478" t="s">
        <v>887</v>
      </c>
      <c r="C478" t="s">
        <v>385</v>
      </c>
    </row>
    <row r="479" spans="1:3">
      <c r="A479" t="s">
        <v>886</v>
      </c>
      <c r="B479" t="s">
        <v>888</v>
      </c>
      <c r="C479" t="s">
        <v>385</v>
      </c>
    </row>
    <row r="480" spans="1:3">
      <c r="A480" t="s">
        <v>886</v>
      </c>
      <c r="B480" t="s">
        <v>889</v>
      </c>
      <c r="C480" t="s">
        <v>385</v>
      </c>
    </row>
    <row r="481" spans="1:3">
      <c r="A481" t="s">
        <v>886</v>
      </c>
      <c r="B481" t="s">
        <v>890</v>
      </c>
      <c r="C481" t="s">
        <v>385</v>
      </c>
    </row>
    <row r="482" spans="1:3">
      <c r="A482" t="s">
        <v>886</v>
      </c>
      <c r="B482" t="s">
        <v>891</v>
      </c>
      <c r="C482" t="s">
        <v>385</v>
      </c>
    </row>
    <row r="483" spans="1:3">
      <c r="A483" t="s">
        <v>886</v>
      </c>
      <c r="B483" t="s">
        <v>892</v>
      </c>
      <c r="C483" t="s">
        <v>385</v>
      </c>
    </row>
    <row r="484" spans="1:3">
      <c r="A484" t="s">
        <v>886</v>
      </c>
      <c r="B484" t="s">
        <v>893</v>
      </c>
      <c r="C484" t="s">
        <v>385</v>
      </c>
    </row>
    <row r="485" spans="1:3">
      <c r="A485" t="s">
        <v>886</v>
      </c>
      <c r="B485" t="s">
        <v>894</v>
      </c>
      <c r="C485" t="s">
        <v>385</v>
      </c>
    </row>
    <row r="486" spans="1:3">
      <c r="A486" t="s">
        <v>886</v>
      </c>
      <c r="B486" t="s">
        <v>895</v>
      </c>
      <c r="C486" t="s">
        <v>385</v>
      </c>
    </row>
    <row r="487" spans="1:3">
      <c r="A487" t="s">
        <v>886</v>
      </c>
      <c r="B487" t="s">
        <v>896</v>
      </c>
      <c r="C487" t="s">
        <v>385</v>
      </c>
    </row>
    <row r="488" spans="1:3">
      <c r="A488" t="s">
        <v>886</v>
      </c>
      <c r="B488" t="s">
        <v>897</v>
      </c>
      <c r="C488" t="s">
        <v>385</v>
      </c>
    </row>
    <row r="489" spans="1:3">
      <c r="A489" t="s">
        <v>886</v>
      </c>
      <c r="B489" t="s">
        <v>898</v>
      </c>
      <c r="C489" t="s">
        <v>385</v>
      </c>
    </row>
    <row r="490" spans="1:3">
      <c r="A490" t="s">
        <v>886</v>
      </c>
      <c r="B490" t="s">
        <v>899</v>
      </c>
      <c r="C490" t="s">
        <v>385</v>
      </c>
    </row>
    <row r="491" spans="1:3">
      <c r="A491" t="s">
        <v>886</v>
      </c>
      <c r="B491" t="s">
        <v>900</v>
      </c>
      <c r="C491" t="s">
        <v>385</v>
      </c>
    </row>
    <row r="492" spans="1:3">
      <c r="A492" t="s">
        <v>886</v>
      </c>
      <c r="B492" t="s">
        <v>901</v>
      </c>
      <c r="C492" t="s">
        <v>385</v>
      </c>
    </row>
    <row r="493" spans="1:3">
      <c r="A493" t="s">
        <v>886</v>
      </c>
      <c r="B493" t="s">
        <v>902</v>
      </c>
      <c r="C493" t="s">
        <v>385</v>
      </c>
    </row>
    <row r="494" spans="1:3">
      <c r="A494" t="s">
        <v>886</v>
      </c>
      <c r="B494" t="s">
        <v>903</v>
      </c>
      <c r="C494" t="s">
        <v>385</v>
      </c>
    </row>
    <row r="495" spans="1:3">
      <c r="A495" t="s">
        <v>886</v>
      </c>
      <c r="B495" t="s">
        <v>904</v>
      </c>
      <c r="C495" t="s">
        <v>385</v>
      </c>
    </row>
    <row r="496" spans="1:3">
      <c r="A496" t="s">
        <v>886</v>
      </c>
      <c r="B496" t="s">
        <v>905</v>
      </c>
      <c r="C496" t="s">
        <v>385</v>
      </c>
    </row>
    <row r="497" spans="1:3">
      <c r="A497" t="s">
        <v>886</v>
      </c>
      <c r="B497" t="s">
        <v>906</v>
      </c>
      <c r="C497" t="s">
        <v>385</v>
      </c>
    </row>
    <row r="498" spans="1:3">
      <c r="A498" t="s">
        <v>886</v>
      </c>
      <c r="B498" t="s">
        <v>907</v>
      </c>
      <c r="C498" t="s">
        <v>385</v>
      </c>
    </row>
    <row r="499" spans="1:3">
      <c r="A499" t="s">
        <v>886</v>
      </c>
      <c r="B499" t="s">
        <v>908</v>
      </c>
      <c r="C499" t="s">
        <v>385</v>
      </c>
    </row>
    <row r="500" spans="1:3">
      <c r="A500" t="s">
        <v>886</v>
      </c>
      <c r="B500" t="s">
        <v>909</v>
      </c>
      <c r="C500" t="s">
        <v>385</v>
      </c>
    </row>
    <row r="501" spans="1:3">
      <c r="A501" t="s">
        <v>886</v>
      </c>
      <c r="B501" t="s">
        <v>910</v>
      </c>
      <c r="C501" t="s">
        <v>385</v>
      </c>
    </row>
    <row r="502" spans="1:3">
      <c r="A502" t="s">
        <v>886</v>
      </c>
      <c r="B502" t="s">
        <v>911</v>
      </c>
      <c r="C502" t="s">
        <v>385</v>
      </c>
    </row>
    <row r="503" spans="1:3">
      <c r="A503" t="s">
        <v>886</v>
      </c>
      <c r="B503" t="s">
        <v>912</v>
      </c>
      <c r="C503" t="s">
        <v>385</v>
      </c>
    </row>
    <row r="504" spans="1:3">
      <c r="A504" t="s">
        <v>886</v>
      </c>
      <c r="B504" t="s">
        <v>877</v>
      </c>
      <c r="C504" t="s">
        <v>385</v>
      </c>
    </row>
    <row r="505" spans="1:3">
      <c r="A505" t="s">
        <v>886</v>
      </c>
      <c r="B505" t="s">
        <v>913</v>
      </c>
      <c r="C505" t="s">
        <v>385</v>
      </c>
    </row>
    <row r="506" spans="1:3">
      <c r="A506" t="s">
        <v>886</v>
      </c>
      <c r="B506" t="s">
        <v>914</v>
      </c>
      <c r="C506" t="s">
        <v>385</v>
      </c>
    </row>
    <row r="507" spans="1:3">
      <c r="A507" t="s">
        <v>886</v>
      </c>
      <c r="B507" t="s">
        <v>915</v>
      </c>
      <c r="C507" t="s">
        <v>385</v>
      </c>
    </row>
    <row r="508" spans="1:3">
      <c r="A508" t="s">
        <v>886</v>
      </c>
      <c r="B508" t="s">
        <v>916</v>
      </c>
      <c r="C508" t="s">
        <v>385</v>
      </c>
    </row>
    <row r="509" spans="1:3">
      <c r="A509" t="s">
        <v>886</v>
      </c>
      <c r="B509" t="s">
        <v>447</v>
      </c>
      <c r="C509" t="s">
        <v>385</v>
      </c>
    </row>
    <row r="510" spans="1:3">
      <c r="A510" t="s">
        <v>886</v>
      </c>
      <c r="B510" t="s">
        <v>917</v>
      </c>
      <c r="C510" t="s">
        <v>385</v>
      </c>
    </row>
    <row r="511" spans="1:3">
      <c r="A511" t="s">
        <v>886</v>
      </c>
      <c r="B511" t="s">
        <v>918</v>
      </c>
      <c r="C511" t="s">
        <v>385</v>
      </c>
    </row>
    <row r="512" spans="1:3">
      <c r="A512" t="s">
        <v>886</v>
      </c>
      <c r="B512" t="s">
        <v>919</v>
      </c>
      <c r="C512" t="s">
        <v>385</v>
      </c>
    </row>
    <row r="513" spans="1:3">
      <c r="A513" t="s">
        <v>886</v>
      </c>
      <c r="B513" t="s">
        <v>920</v>
      </c>
      <c r="C513" t="s">
        <v>385</v>
      </c>
    </row>
    <row r="514" spans="1:3">
      <c r="A514" t="s">
        <v>886</v>
      </c>
      <c r="B514" t="s">
        <v>921</v>
      </c>
      <c r="C514" t="s">
        <v>385</v>
      </c>
    </row>
    <row r="515" spans="1:3">
      <c r="A515" t="s">
        <v>922</v>
      </c>
      <c r="B515" t="s">
        <v>559</v>
      </c>
      <c r="C515" t="s">
        <v>385</v>
      </c>
    </row>
    <row r="516" spans="1:3">
      <c r="A516" t="s">
        <v>922</v>
      </c>
      <c r="B516" t="s">
        <v>923</v>
      </c>
      <c r="C516" t="s">
        <v>385</v>
      </c>
    </row>
    <row r="517" spans="1:3">
      <c r="A517" t="s">
        <v>922</v>
      </c>
      <c r="B517" t="s">
        <v>924</v>
      </c>
      <c r="C517" t="s">
        <v>385</v>
      </c>
    </row>
    <row r="518" spans="1:3">
      <c r="A518" t="s">
        <v>922</v>
      </c>
      <c r="B518" t="s">
        <v>925</v>
      </c>
      <c r="C518" t="s">
        <v>385</v>
      </c>
    </row>
    <row r="519" spans="1:3">
      <c r="A519" t="s">
        <v>922</v>
      </c>
      <c r="B519" t="s">
        <v>564</v>
      </c>
      <c r="C519" t="s">
        <v>385</v>
      </c>
    </row>
    <row r="520" spans="1:3">
      <c r="A520" t="s">
        <v>926</v>
      </c>
      <c r="B520" t="s">
        <v>627</v>
      </c>
      <c r="C520" t="s">
        <v>385</v>
      </c>
    </row>
    <row r="521" spans="1:3">
      <c r="A521" t="s">
        <v>926</v>
      </c>
      <c r="B521" t="s">
        <v>927</v>
      </c>
      <c r="C521" t="s">
        <v>385</v>
      </c>
    </row>
    <row r="522" spans="1:3">
      <c r="A522" t="s">
        <v>926</v>
      </c>
      <c r="B522" t="s">
        <v>928</v>
      </c>
      <c r="C522" t="s">
        <v>385</v>
      </c>
    </row>
    <row r="523" spans="1:3">
      <c r="A523" t="s">
        <v>926</v>
      </c>
      <c r="B523" t="s">
        <v>929</v>
      </c>
      <c r="C523" t="s">
        <v>385</v>
      </c>
    </row>
    <row r="524" spans="1:3">
      <c r="A524" t="s">
        <v>926</v>
      </c>
      <c r="B524" t="s">
        <v>930</v>
      </c>
      <c r="C524" t="s">
        <v>385</v>
      </c>
    </row>
    <row r="525" spans="1:3">
      <c r="A525" t="s">
        <v>926</v>
      </c>
      <c r="B525" t="s">
        <v>931</v>
      </c>
      <c r="C525" t="s">
        <v>385</v>
      </c>
    </row>
    <row r="526" spans="1:3">
      <c r="A526" t="s">
        <v>932</v>
      </c>
      <c r="B526" t="s">
        <v>660</v>
      </c>
      <c r="C526" t="s">
        <v>385</v>
      </c>
    </row>
    <row r="527" spans="1:3">
      <c r="A527" t="s">
        <v>932</v>
      </c>
      <c r="B527" t="s">
        <v>933</v>
      </c>
      <c r="C527" t="s">
        <v>385</v>
      </c>
    </row>
    <row r="528" spans="1:3">
      <c r="A528" t="s">
        <v>932</v>
      </c>
      <c r="B528" t="s">
        <v>662</v>
      </c>
      <c r="C528" t="s">
        <v>385</v>
      </c>
    </row>
    <row r="529" spans="1:3">
      <c r="A529" t="s">
        <v>932</v>
      </c>
      <c r="B529" t="s">
        <v>850</v>
      </c>
      <c r="C529" t="s">
        <v>385</v>
      </c>
    </row>
    <row r="530" spans="1:3">
      <c r="A530" t="s">
        <v>932</v>
      </c>
      <c r="B530" t="s">
        <v>934</v>
      </c>
      <c r="C530" t="s">
        <v>385</v>
      </c>
    </row>
    <row r="531" spans="1:3">
      <c r="A531" t="s">
        <v>935</v>
      </c>
      <c r="B531" t="s">
        <v>936</v>
      </c>
      <c r="C531" t="s">
        <v>385</v>
      </c>
    </row>
    <row r="532" spans="1:3">
      <c r="A532" t="s">
        <v>935</v>
      </c>
      <c r="B532" t="s">
        <v>937</v>
      </c>
      <c r="C532" t="s">
        <v>385</v>
      </c>
    </row>
    <row r="533" spans="1:3">
      <c r="A533" t="s">
        <v>935</v>
      </c>
      <c r="B533" t="s">
        <v>938</v>
      </c>
      <c r="C533" t="s">
        <v>385</v>
      </c>
    </row>
    <row r="534" spans="1:3">
      <c r="A534" t="s">
        <v>935</v>
      </c>
      <c r="B534" t="s">
        <v>939</v>
      </c>
      <c r="C534" t="s">
        <v>385</v>
      </c>
    </row>
    <row r="535" spans="1:3">
      <c r="A535" t="s">
        <v>935</v>
      </c>
      <c r="B535" t="s">
        <v>940</v>
      </c>
      <c r="C535" t="s">
        <v>385</v>
      </c>
    </row>
    <row r="536" spans="1:3">
      <c r="A536" t="s">
        <v>935</v>
      </c>
      <c r="B536" t="s">
        <v>941</v>
      </c>
      <c r="C536" t="s">
        <v>385</v>
      </c>
    </row>
    <row r="537" spans="1:3">
      <c r="A537" t="s">
        <v>935</v>
      </c>
      <c r="B537" t="s">
        <v>942</v>
      </c>
      <c r="C537" t="s">
        <v>385</v>
      </c>
    </row>
    <row r="538" spans="1:3">
      <c r="A538" t="s">
        <v>935</v>
      </c>
      <c r="B538" t="s">
        <v>943</v>
      </c>
      <c r="C538" t="s">
        <v>385</v>
      </c>
    </row>
    <row r="539" spans="1:3">
      <c r="A539" t="s">
        <v>935</v>
      </c>
      <c r="B539" t="s">
        <v>944</v>
      </c>
      <c r="C539" t="s">
        <v>385</v>
      </c>
    </row>
    <row r="540" spans="1:3">
      <c r="A540" t="s">
        <v>935</v>
      </c>
      <c r="B540" t="s">
        <v>945</v>
      </c>
      <c r="C540" t="s">
        <v>385</v>
      </c>
    </row>
    <row r="541" spans="1:3">
      <c r="A541" t="s">
        <v>935</v>
      </c>
      <c r="B541" t="s">
        <v>946</v>
      </c>
      <c r="C541" t="s">
        <v>385</v>
      </c>
    </row>
    <row r="542" spans="1:3">
      <c r="A542" t="s">
        <v>935</v>
      </c>
      <c r="B542" t="s">
        <v>947</v>
      </c>
      <c r="C542" t="s">
        <v>385</v>
      </c>
    </row>
    <row r="543" spans="1:3">
      <c r="A543" t="s">
        <v>935</v>
      </c>
      <c r="B543" t="s">
        <v>948</v>
      </c>
      <c r="C543" t="s">
        <v>385</v>
      </c>
    </row>
    <row r="544" spans="1:3">
      <c r="A544" t="s">
        <v>935</v>
      </c>
      <c r="B544" t="s">
        <v>949</v>
      </c>
      <c r="C544" t="s">
        <v>385</v>
      </c>
    </row>
    <row r="545" spans="1:3">
      <c r="A545" t="s">
        <v>950</v>
      </c>
      <c r="B545" t="s">
        <v>951</v>
      </c>
      <c r="C545" t="s">
        <v>385</v>
      </c>
    </row>
    <row r="546" spans="1:3">
      <c r="A546" t="s">
        <v>950</v>
      </c>
      <c r="B546" t="s">
        <v>952</v>
      </c>
      <c r="C546" t="s">
        <v>385</v>
      </c>
    </row>
    <row r="547" spans="1:3">
      <c r="A547" t="s">
        <v>950</v>
      </c>
      <c r="B547" t="s">
        <v>953</v>
      </c>
      <c r="C547" t="s">
        <v>385</v>
      </c>
    </row>
    <row r="548" spans="1:3">
      <c r="A548" t="s">
        <v>950</v>
      </c>
      <c r="B548" t="s">
        <v>954</v>
      </c>
      <c r="C548" t="s">
        <v>385</v>
      </c>
    </row>
    <row r="549" spans="1:3">
      <c r="A549" t="s">
        <v>950</v>
      </c>
      <c r="B549" t="s">
        <v>955</v>
      </c>
      <c r="C549" t="s">
        <v>385</v>
      </c>
    </row>
    <row r="550" spans="1:3">
      <c r="A550" t="s">
        <v>950</v>
      </c>
      <c r="B550" t="s">
        <v>956</v>
      </c>
      <c r="C550" t="s">
        <v>385</v>
      </c>
    </row>
    <row r="551" spans="1:3">
      <c r="A551" t="s">
        <v>950</v>
      </c>
      <c r="B551" t="s">
        <v>957</v>
      </c>
      <c r="C551" t="s">
        <v>385</v>
      </c>
    </row>
    <row r="552" spans="1:3">
      <c r="A552" t="s">
        <v>950</v>
      </c>
      <c r="B552" t="s">
        <v>958</v>
      </c>
      <c r="C552" t="s">
        <v>385</v>
      </c>
    </row>
    <row r="553" spans="1:3">
      <c r="A553" t="s">
        <v>950</v>
      </c>
      <c r="B553" t="s">
        <v>959</v>
      </c>
      <c r="C553" t="s">
        <v>385</v>
      </c>
    </row>
    <row r="554" spans="1:3">
      <c r="A554" t="s">
        <v>950</v>
      </c>
      <c r="B554" t="s">
        <v>960</v>
      </c>
      <c r="C554" t="s">
        <v>385</v>
      </c>
    </row>
    <row r="555" spans="1:3">
      <c r="A555" t="s">
        <v>961</v>
      </c>
      <c r="B555" t="s">
        <v>962</v>
      </c>
      <c r="C555" t="s">
        <v>385</v>
      </c>
    </row>
    <row r="556" spans="1:3">
      <c r="A556" t="s">
        <v>961</v>
      </c>
      <c r="B556" t="s">
        <v>963</v>
      </c>
      <c r="C556" t="s">
        <v>385</v>
      </c>
    </row>
    <row r="557" spans="1:3">
      <c r="A557" t="s">
        <v>964</v>
      </c>
      <c r="B557" t="s">
        <v>965</v>
      </c>
      <c r="C557" t="s">
        <v>385</v>
      </c>
    </row>
    <row r="558" spans="1:3">
      <c r="A558" t="s">
        <v>964</v>
      </c>
      <c r="B558" t="s">
        <v>966</v>
      </c>
      <c r="C558" t="s">
        <v>385</v>
      </c>
    </row>
    <row r="559" spans="1:3">
      <c r="A559" t="s">
        <v>964</v>
      </c>
      <c r="B559" t="s">
        <v>967</v>
      </c>
      <c r="C559" t="s">
        <v>385</v>
      </c>
    </row>
    <row r="560" spans="1:3">
      <c r="A560" t="s">
        <v>964</v>
      </c>
      <c r="B560" t="s">
        <v>968</v>
      </c>
      <c r="C560" t="s">
        <v>385</v>
      </c>
    </row>
    <row r="561" spans="1:3">
      <c r="A561" t="s">
        <v>969</v>
      </c>
      <c r="B561" t="s">
        <v>970</v>
      </c>
      <c r="C561" t="s">
        <v>385</v>
      </c>
    </row>
    <row r="562" spans="1:3">
      <c r="A562" t="s">
        <v>969</v>
      </c>
      <c r="B562" t="s">
        <v>971</v>
      </c>
      <c r="C562" t="s">
        <v>385</v>
      </c>
    </row>
    <row r="563" spans="1:3">
      <c r="A563" t="s">
        <v>969</v>
      </c>
      <c r="B563" t="s">
        <v>972</v>
      </c>
      <c r="C563" t="s">
        <v>385</v>
      </c>
    </row>
    <row r="564" spans="1:3">
      <c r="A564" t="s">
        <v>969</v>
      </c>
      <c r="B564" t="s">
        <v>973</v>
      </c>
      <c r="C564" t="s">
        <v>385</v>
      </c>
    </row>
    <row r="565" spans="1:3">
      <c r="A565" t="s">
        <v>969</v>
      </c>
      <c r="B565" t="s">
        <v>974</v>
      </c>
      <c r="C565" t="s">
        <v>385</v>
      </c>
    </row>
    <row r="566" spans="1:3">
      <c r="A566" t="s">
        <v>969</v>
      </c>
      <c r="B566" t="s">
        <v>975</v>
      </c>
      <c r="C566" t="s">
        <v>385</v>
      </c>
    </row>
    <row r="567" spans="1:3">
      <c r="A567" t="s">
        <v>969</v>
      </c>
      <c r="B567" t="s">
        <v>976</v>
      </c>
      <c r="C567" t="s">
        <v>385</v>
      </c>
    </row>
    <row r="568" spans="1:3">
      <c r="A568" t="s">
        <v>969</v>
      </c>
      <c r="B568" t="s">
        <v>977</v>
      </c>
      <c r="C568" t="s">
        <v>385</v>
      </c>
    </row>
    <row r="569" spans="1:3">
      <c r="A569" t="s">
        <v>969</v>
      </c>
      <c r="B569" t="s">
        <v>978</v>
      </c>
      <c r="C569" t="s">
        <v>385</v>
      </c>
    </row>
    <row r="570" spans="1:3">
      <c r="A570" t="s">
        <v>969</v>
      </c>
      <c r="B570" t="s">
        <v>979</v>
      </c>
      <c r="C570" t="s">
        <v>385</v>
      </c>
    </row>
    <row r="571" spans="1:3">
      <c r="A571" t="s">
        <v>969</v>
      </c>
      <c r="B571" t="s">
        <v>980</v>
      </c>
      <c r="C571" t="s">
        <v>385</v>
      </c>
    </row>
    <row r="572" spans="1:3">
      <c r="A572" t="s">
        <v>969</v>
      </c>
      <c r="B572" t="s">
        <v>981</v>
      </c>
      <c r="C572" t="s">
        <v>385</v>
      </c>
    </row>
    <row r="573" spans="1:3">
      <c r="A573" t="s">
        <v>969</v>
      </c>
      <c r="B573" t="s">
        <v>982</v>
      </c>
      <c r="C573" t="s">
        <v>385</v>
      </c>
    </row>
    <row r="574" spans="1:3">
      <c r="A574" t="s">
        <v>969</v>
      </c>
      <c r="B574" t="s">
        <v>983</v>
      </c>
      <c r="C574" t="s">
        <v>385</v>
      </c>
    </row>
    <row r="575" spans="1:3">
      <c r="A575" t="s">
        <v>969</v>
      </c>
      <c r="B575" t="s">
        <v>984</v>
      </c>
      <c r="C575" t="s">
        <v>385</v>
      </c>
    </row>
    <row r="576" spans="1:3">
      <c r="A576" t="s">
        <v>969</v>
      </c>
      <c r="B576" t="s">
        <v>985</v>
      </c>
      <c r="C576" t="s">
        <v>385</v>
      </c>
    </row>
    <row r="577" spans="1:3">
      <c r="A577" t="s">
        <v>969</v>
      </c>
      <c r="B577" t="s">
        <v>986</v>
      </c>
      <c r="C577" t="s">
        <v>385</v>
      </c>
    </row>
    <row r="578" spans="1:3">
      <c r="A578" t="s">
        <v>969</v>
      </c>
      <c r="B578" t="s">
        <v>987</v>
      </c>
      <c r="C578" t="s">
        <v>385</v>
      </c>
    </row>
    <row r="579" spans="1:3">
      <c r="A579" t="s">
        <v>969</v>
      </c>
      <c r="B579" t="s">
        <v>988</v>
      </c>
      <c r="C579" t="s">
        <v>385</v>
      </c>
    </row>
    <row r="580" spans="1:3">
      <c r="A580" t="s">
        <v>969</v>
      </c>
      <c r="B580" t="s">
        <v>989</v>
      </c>
      <c r="C580" t="s">
        <v>385</v>
      </c>
    </row>
    <row r="581" spans="1:3">
      <c r="A581" t="s">
        <v>969</v>
      </c>
      <c r="B581" t="s">
        <v>990</v>
      </c>
      <c r="C581" t="s">
        <v>385</v>
      </c>
    </row>
    <row r="582" spans="1:3">
      <c r="A582" t="s">
        <v>969</v>
      </c>
      <c r="B582" t="s">
        <v>991</v>
      </c>
      <c r="C582" t="s">
        <v>385</v>
      </c>
    </row>
    <row r="583" spans="1:3">
      <c r="A583" t="s">
        <v>969</v>
      </c>
      <c r="B583" t="s">
        <v>992</v>
      </c>
      <c r="C583" t="s">
        <v>385</v>
      </c>
    </row>
    <row r="584" spans="1:3">
      <c r="A584" t="s">
        <v>993</v>
      </c>
      <c r="B584" t="s">
        <v>994</v>
      </c>
      <c r="C584" t="s">
        <v>385</v>
      </c>
    </row>
    <row r="585" spans="1:3">
      <c r="A585" t="s">
        <v>993</v>
      </c>
      <c r="B585" t="s">
        <v>995</v>
      </c>
      <c r="C585" t="s">
        <v>385</v>
      </c>
    </row>
    <row r="586" spans="1:3">
      <c r="A586" t="s">
        <v>993</v>
      </c>
      <c r="B586" t="s">
        <v>996</v>
      </c>
      <c r="C586" t="s">
        <v>385</v>
      </c>
    </row>
    <row r="587" spans="1:3">
      <c r="A587" t="s">
        <v>993</v>
      </c>
      <c r="B587" t="s">
        <v>997</v>
      </c>
      <c r="C587" t="s">
        <v>385</v>
      </c>
    </row>
    <row r="588" spans="1:3">
      <c r="A588" t="s">
        <v>993</v>
      </c>
      <c r="B588" t="s">
        <v>518</v>
      </c>
      <c r="C588" t="s">
        <v>385</v>
      </c>
    </row>
    <row r="589" spans="1:3">
      <c r="A589" t="s">
        <v>993</v>
      </c>
      <c r="B589" t="s">
        <v>998</v>
      </c>
      <c r="C589" t="s">
        <v>385</v>
      </c>
    </row>
    <row r="590" spans="1:3">
      <c r="A590" t="s">
        <v>999</v>
      </c>
      <c r="B590" t="s">
        <v>1000</v>
      </c>
      <c r="C590" t="s">
        <v>385</v>
      </c>
    </row>
    <row r="591" spans="1:3">
      <c r="A591" t="s">
        <v>999</v>
      </c>
      <c r="B591" t="s">
        <v>1001</v>
      </c>
      <c r="C591" t="s">
        <v>385</v>
      </c>
    </row>
    <row r="592" spans="1:3">
      <c r="A592" t="s">
        <v>999</v>
      </c>
      <c r="B592" t="s">
        <v>1002</v>
      </c>
      <c r="C592" t="s">
        <v>385</v>
      </c>
    </row>
    <row r="593" spans="1:3">
      <c r="A593" t="s">
        <v>999</v>
      </c>
      <c r="B593" t="s">
        <v>1003</v>
      </c>
      <c r="C593" t="s">
        <v>385</v>
      </c>
    </row>
    <row r="594" spans="1:3">
      <c r="A594" t="s">
        <v>999</v>
      </c>
      <c r="B594" t="s">
        <v>1004</v>
      </c>
      <c r="C594" t="s">
        <v>385</v>
      </c>
    </row>
    <row r="595" spans="1:3">
      <c r="A595" t="s">
        <v>999</v>
      </c>
      <c r="B595" t="s">
        <v>1005</v>
      </c>
      <c r="C595" t="s">
        <v>385</v>
      </c>
    </row>
    <row r="596" spans="1:3">
      <c r="A596" t="s">
        <v>999</v>
      </c>
      <c r="B596" t="s">
        <v>1006</v>
      </c>
      <c r="C596" t="s">
        <v>385</v>
      </c>
    </row>
    <row r="597" spans="1:3">
      <c r="A597" t="s">
        <v>999</v>
      </c>
      <c r="B597" t="s">
        <v>1007</v>
      </c>
      <c r="C597" t="s">
        <v>385</v>
      </c>
    </row>
    <row r="598" spans="1:3">
      <c r="A598" t="s">
        <v>999</v>
      </c>
      <c r="B598" t="s">
        <v>1008</v>
      </c>
      <c r="C598" t="s">
        <v>385</v>
      </c>
    </row>
    <row r="599" spans="1:3">
      <c r="A599" t="s">
        <v>999</v>
      </c>
      <c r="B599" t="s">
        <v>1009</v>
      </c>
      <c r="C599" t="s">
        <v>385</v>
      </c>
    </row>
    <row r="600" spans="1:3">
      <c r="A600" t="s">
        <v>999</v>
      </c>
      <c r="B600" t="s">
        <v>1010</v>
      </c>
      <c r="C600" t="s">
        <v>385</v>
      </c>
    </row>
    <row r="601" spans="1:3">
      <c r="A601" t="s">
        <v>999</v>
      </c>
      <c r="B601" t="s">
        <v>1011</v>
      </c>
      <c r="C601" t="s">
        <v>385</v>
      </c>
    </row>
    <row r="602" spans="1:3">
      <c r="A602" t="s">
        <v>999</v>
      </c>
      <c r="B602" t="s">
        <v>1012</v>
      </c>
      <c r="C602" t="s">
        <v>385</v>
      </c>
    </row>
    <row r="603" spans="1:3">
      <c r="A603" t="s">
        <v>999</v>
      </c>
      <c r="B603" t="s">
        <v>1013</v>
      </c>
      <c r="C603" t="s">
        <v>385</v>
      </c>
    </row>
    <row r="604" spans="1:3">
      <c r="A604" t="s">
        <v>999</v>
      </c>
      <c r="B604" t="s">
        <v>1014</v>
      </c>
      <c r="C604" t="s">
        <v>385</v>
      </c>
    </row>
    <row r="605" spans="1:3">
      <c r="A605" t="s">
        <v>999</v>
      </c>
      <c r="B605" t="s">
        <v>1015</v>
      </c>
      <c r="C605" t="s">
        <v>385</v>
      </c>
    </row>
    <row r="606" spans="1:3">
      <c r="A606" t="s">
        <v>999</v>
      </c>
      <c r="B606" t="s">
        <v>1016</v>
      </c>
      <c r="C606" t="s">
        <v>385</v>
      </c>
    </row>
    <row r="607" spans="1:3">
      <c r="A607" t="s">
        <v>999</v>
      </c>
      <c r="B607" t="s">
        <v>1017</v>
      </c>
      <c r="C607" t="s">
        <v>385</v>
      </c>
    </row>
    <row r="608" spans="1:3">
      <c r="A608" t="s">
        <v>999</v>
      </c>
      <c r="B608" t="s">
        <v>1018</v>
      </c>
      <c r="C608" t="s">
        <v>385</v>
      </c>
    </row>
    <row r="609" spans="1:3">
      <c r="A609" t="s">
        <v>999</v>
      </c>
      <c r="B609" t="s">
        <v>1019</v>
      </c>
      <c r="C609" t="s">
        <v>385</v>
      </c>
    </row>
    <row r="610" spans="1:3">
      <c r="A610" t="s">
        <v>999</v>
      </c>
      <c r="B610" t="s">
        <v>1020</v>
      </c>
      <c r="C610" t="s">
        <v>385</v>
      </c>
    </row>
    <row r="611" spans="1:3">
      <c r="A611" t="s">
        <v>999</v>
      </c>
      <c r="B611" t="s">
        <v>1021</v>
      </c>
      <c r="C611" t="s">
        <v>385</v>
      </c>
    </row>
    <row r="612" spans="1:3">
      <c r="A612" t="s">
        <v>999</v>
      </c>
      <c r="B612" t="s">
        <v>1022</v>
      </c>
      <c r="C612" t="s">
        <v>385</v>
      </c>
    </row>
    <row r="613" spans="1:3">
      <c r="A613" t="s">
        <v>999</v>
      </c>
      <c r="B613" t="s">
        <v>1023</v>
      </c>
      <c r="C613" t="s">
        <v>385</v>
      </c>
    </row>
    <row r="614" spans="1:3">
      <c r="A614" t="s">
        <v>999</v>
      </c>
      <c r="B614" t="s">
        <v>1024</v>
      </c>
      <c r="C614" t="s">
        <v>385</v>
      </c>
    </row>
    <row r="615" spans="1:3">
      <c r="A615" t="s">
        <v>999</v>
      </c>
      <c r="B615" t="s">
        <v>1025</v>
      </c>
      <c r="C615" t="s">
        <v>385</v>
      </c>
    </row>
    <row r="616" spans="1:3">
      <c r="A616" t="s">
        <v>999</v>
      </c>
      <c r="B616" t="s">
        <v>1026</v>
      </c>
      <c r="C616" t="s">
        <v>385</v>
      </c>
    </row>
    <row r="617" spans="1:3">
      <c r="A617" t="s">
        <v>999</v>
      </c>
      <c r="B617" t="s">
        <v>1027</v>
      </c>
      <c r="C617" t="s">
        <v>385</v>
      </c>
    </row>
    <row r="618" spans="1:3">
      <c r="A618" t="s">
        <v>999</v>
      </c>
      <c r="B618" t="s">
        <v>1028</v>
      </c>
      <c r="C618" t="s">
        <v>385</v>
      </c>
    </row>
    <row r="619" spans="1:3">
      <c r="A619" t="s">
        <v>999</v>
      </c>
      <c r="B619" t="s">
        <v>1029</v>
      </c>
      <c r="C619" t="s">
        <v>385</v>
      </c>
    </row>
    <row r="620" spans="1:3">
      <c r="A620" t="s">
        <v>999</v>
      </c>
      <c r="B620" t="s">
        <v>1030</v>
      </c>
      <c r="C620" t="s">
        <v>385</v>
      </c>
    </row>
    <row r="621" spans="1:3">
      <c r="A621" t="s">
        <v>1031</v>
      </c>
      <c r="B621" t="s">
        <v>1032</v>
      </c>
      <c r="C621" t="s">
        <v>385</v>
      </c>
    </row>
    <row r="622" spans="1:3">
      <c r="A622" t="s">
        <v>1031</v>
      </c>
      <c r="B622" t="s">
        <v>1033</v>
      </c>
      <c r="C622" t="s">
        <v>385</v>
      </c>
    </row>
    <row r="623" spans="1:3">
      <c r="A623" t="s">
        <v>1031</v>
      </c>
      <c r="B623" t="s">
        <v>1034</v>
      </c>
      <c r="C623" t="s">
        <v>385</v>
      </c>
    </row>
    <row r="624" spans="1:3">
      <c r="A624" t="s">
        <v>1031</v>
      </c>
      <c r="B624" t="s">
        <v>1035</v>
      </c>
      <c r="C624" t="s">
        <v>385</v>
      </c>
    </row>
    <row r="625" spans="1:3">
      <c r="A625" t="s">
        <v>1031</v>
      </c>
      <c r="B625" t="s">
        <v>1036</v>
      </c>
      <c r="C625" t="s">
        <v>385</v>
      </c>
    </row>
    <row r="626" spans="1:3">
      <c r="A626" t="s">
        <v>1031</v>
      </c>
      <c r="B626" t="s">
        <v>1037</v>
      </c>
      <c r="C626" t="s">
        <v>385</v>
      </c>
    </row>
    <row r="627" spans="1:3">
      <c r="A627" t="s">
        <v>1031</v>
      </c>
      <c r="B627" t="s">
        <v>1038</v>
      </c>
      <c r="C627" t="s">
        <v>385</v>
      </c>
    </row>
    <row r="628" spans="1:3">
      <c r="A628" t="s">
        <v>1031</v>
      </c>
      <c r="B628" t="s">
        <v>1039</v>
      </c>
      <c r="C628" t="s">
        <v>385</v>
      </c>
    </row>
    <row r="629" spans="1:3">
      <c r="A629" t="s">
        <v>1031</v>
      </c>
      <c r="B629" t="s">
        <v>1040</v>
      </c>
      <c r="C629" t="s">
        <v>385</v>
      </c>
    </row>
    <row r="630" spans="1:3">
      <c r="A630" t="s">
        <v>1031</v>
      </c>
      <c r="B630" t="s">
        <v>1041</v>
      </c>
      <c r="C630" t="s">
        <v>385</v>
      </c>
    </row>
    <row r="631" spans="1:3">
      <c r="A631" t="s">
        <v>1031</v>
      </c>
      <c r="B631" t="s">
        <v>1042</v>
      </c>
      <c r="C631" t="s">
        <v>385</v>
      </c>
    </row>
    <row r="632" spans="1:3">
      <c r="A632" t="s">
        <v>1031</v>
      </c>
      <c r="B632" t="s">
        <v>1043</v>
      </c>
      <c r="C632" t="s">
        <v>385</v>
      </c>
    </row>
    <row r="633" spans="1:3">
      <c r="A633" t="s">
        <v>1031</v>
      </c>
      <c r="B633" t="s">
        <v>1044</v>
      </c>
      <c r="C633" t="s">
        <v>385</v>
      </c>
    </row>
    <row r="634" spans="1:3">
      <c r="A634" t="s">
        <v>1031</v>
      </c>
      <c r="B634" t="s">
        <v>1045</v>
      </c>
      <c r="C634" t="s">
        <v>385</v>
      </c>
    </row>
    <row r="635" spans="1:3">
      <c r="A635" t="s">
        <v>1031</v>
      </c>
      <c r="B635" t="s">
        <v>1046</v>
      </c>
      <c r="C635" t="s">
        <v>385</v>
      </c>
    </row>
    <row r="636" spans="1:3">
      <c r="A636" t="s">
        <v>1047</v>
      </c>
      <c r="B636" t="s">
        <v>1048</v>
      </c>
      <c r="C636" t="s">
        <v>385</v>
      </c>
    </row>
    <row r="637" spans="1:3">
      <c r="A637" t="s">
        <v>1047</v>
      </c>
      <c r="B637" t="s">
        <v>1049</v>
      </c>
      <c r="C637" t="s">
        <v>385</v>
      </c>
    </row>
    <row r="638" spans="1:3">
      <c r="A638" t="s">
        <v>1047</v>
      </c>
      <c r="B638" t="s">
        <v>1050</v>
      </c>
      <c r="C638" t="s">
        <v>385</v>
      </c>
    </row>
    <row r="639" spans="1:3">
      <c r="A639" t="s">
        <v>1047</v>
      </c>
      <c r="B639" t="s">
        <v>1051</v>
      </c>
      <c r="C639" t="s">
        <v>385</v>
      </c>
    </row>
    <row r="640" spans="1:3">
      <c r="A640" t="s">
        <v>1047</v>
      </c>
      <c r="B640" t="s">
        <v>1052</v>
      </c>
      <c r="C640" t="s">
        <v>385</v>
      </c>
    </row>
    <row r="641" spans="1:3">
      <c r="A641" t="s">
        <v>1047</v>
      </c>
      <c r="B641" t="s">
        <v>1053</v>
      </c>
      <c r="C641" t="s">
        <v>385</v>
      </c>
    </row>
    <row r="642" spans="1:3">
      <c r="A642" t="s">
        <v>1047</v>
      </c>
      <c r="B642" t="s">
        <v>1054</v>
      </c>
      <c r="C642" t="s">
        <v>385</v>
      </c>
    </row>
    <row r="643" spans="1:3">
      <c r="A643" t="s">
        <v>1047</v>
      </c>
      <c r="B643" t="s">
        <v>1055</v>
      </c>
      <c r="C643" t="s">
        <v>385</v>
      </c>
    </row>
    <row r="644" spans="1:3">
      <c r="A644" t="s">
        <v>1047</v>
      </c>
      <c r="B644" t="s">
        <v>1056</v>
      </c>
      <c r="C644" t="s">
        <v>385</v>
      </c>
    </row>
    <row r="645" spans="1:3">
      <c r="A645" t="s">
        <v>1057</v>
      </c>
      <c r="B645" t="s">
        <v>627</v>
      </c>
      <c r="C645" t="s">
        <v>385</v>
      </c>
    </row>
    <row r="646" spans="1:3">
      <c r="A646" t="s">
        <v>1057</v>
      </c>
      <c r="B646" t="s">
        <v>1058</v>
      </c>
      <c r="C646" t="s">
        <v>385</v>
      </c>
    </row>
    <row r="647" spans="1:3">
      <c r="A647" t="s">
        <v>1057</v>
      </c>
      <c r="B647" t="s">
        <v>660</v>
      </c>
      <c r="C647" t="s">
        <v>385</v>
      </c>
    </row>
    <row r="648" spans="1:3">
      <c r="A648" t="s">
        <v>1057</v>
      </c>
      <c r="B648" t="s">
        <v>1059</v>
      </c>
      <c r="C648" t="s">
        <v>385</v>
      </c>
    </row>
    <row r="649" spans="1:3">
      <c r="A649" t="s">
        <v>1057</v>
      </c>
      <c r="B649" t="s">
        <v>1060</v>
      </c>
      <c r="C649" t="s">
        <v>385</v>
      </c>
    </row>
    <row r="650" spans="1:3">
      <c r="A650" t="s">
        <v>1057</v>
      </c>
      <c r="B650" t="s">
        <v>1061</v>
      </c>
      <c r="C650" t="s">
        <v>385</v>
      </c>
    </row>
    <row r="651" spans="1:3">
      <c r="A651" t="s">
        <v>1057</v>
      </c>
      <c r="B651" t="s">
        <v>933</v>
      </c>
      <c r="C651" t="s">
        <v>385</v>
      </c>
    </row>
    <row r="652" spans="1:3">
      <c r="A652" t="s">
        <v>1057</v>
      </c>
      <c r="B652" t="s">
        <v>662</v>
      </c>
      <c r="C652" t="s">
        <v>385</v>
      </c>
    </row>
    <row r="653" spans="1:3">
      <c r="A653" t="s">
        <v>1057</v>
      </c>
      <c r="B653" t="s">
        <v>850</v>
      </c>
      <c r="C653" t="s">
        <v>385</v>
      </c>
    </row>
    <row r="654" spans="1:3">
      <c r="A654" t="s">
        <v>1057</v>
      </c>
      <c r="B654" t="s">
        <v>668</v>
      </c>
      <c r="C654" t="s">
        <v>385</v>
      </c>
    </row>
    <row r="655" spans="1:3">
      <c r="A655" t="s">
        <v>1062</v>
      </c>
      <c r="B655" t="s">
        <v>1063</v>
      </c>
      <c r="C655" t="s">
        <v>385</v>
      </c>
    </row>
    <row r="656" spans="1:3">
      <c r="A656" t="s">
        <v>1062</v>
      </c>
      <c r="B656" t="s">
        <v>1064</v>
      </c>
      <c r="C656" t="s">
        <v>385</v>
      </c>
    </row>
    <row r="657" spans="1:3">
      <c r="A657" t="s">
        <v>1062</v>
      </c>
      <c r="B657" t="s">
        <v>1065</v>
      </c>
      <c r="C657" t="s">
        <v>385</v>
      </c>
    </row>
    <row r="658" spans="1:3">
      <c r="A658" t="s">
        <v>1062</v>
      </c>
      <c r="B658" t="s">
        <v>1066</v>
      </c>
      <c r="C658" t="s">
        <v>385</v>
      </c>
    </row>
    <row r="659" spans="1:3">
      <c r="A659" t="s">
        <v>1062</v>
      </c>
      <c r="B659" t="s">
        <v>1067</v>
      </c>
      <c r="C659" t="s">
        <v>385</v>
      </c>
    </row>
    <row r="660" spans="1:3">
      <c r="A660" t="s">
        <v>1062</v>
      </c>
      <c r="B660" t="s">
        <v>1068</v>
      </c>
      <c r="C660" t="s">
        <v>385</v>
      </c>
    </row>
    <row r="661" spans="1:3">
      <c r="A661" t="s">
        <v>1062</v>
      </c>
      <c r="B661" t="s">
        <v>1069</v>
      </c>
      <c r="C661" t="s">
        <v>385</v>
      </c>
    </row>
    <row r="662" spans="1:3">
      <c r="A662" t="s">
        <v>1062</v>
      </c>
      <c r="B662" t="s">
        <v>1070</v>
      </c>
      <c r="C662" t="s">
        <v>385</v>
      </c>
    </row>
    <row r="663" spans="1:3">
      <c r="A663" t="s">
        <v>1062</v>
      </c>
      <c r="B663" t="s">
        <v>1071</v>
      </c>
      <c r="C663" t="s">
        <v>385</v>
      </c>
    </row>
    <row r="664" spans="1:3">
      <c r="A664" t="s">
        <v>1062</v>
      </c>
      <c r="B664" t="s">
        <v>1072</v>
      </c>
      <c r="C664" t="s">
        <v>385</v>
      </c>
    </row>
    <row r="665" spans="1:3">
      <c r="A665" t="s">
        <v>1073</v>
      </c>
      <c r="B665" t="s">
        <v>1074</v>
      </c>
      <c r="C665" t="s">
        <v>1075</v>
      </c>
    </row>
    <row r="666" spans="1:3">
      <c r="A666" t="s">
        <v>1073</v>
      </c>
      <c r="B666" t="s">
        <v>1076</v>
      </c>
      <c r="C666" t="s">
        <v>1075</v>
      </c>
    </row>
    <row r="667" spans="1:3">
      <c r="A667" t="s">
        <v>1073</v>
      </c>
      <c r="B667" t="s">
        <v>1077</v>
      </c>
      <c r="C667" t="s">
        <v>1075</v>
      </c>
    </row>
    <row r="668" spans="1:3">
      <c r="A668" t="s">
        <v>1073</v>
      </c>
      <c r="B668" t="s">
        <v>1078</v>
      </c>
      <c r="C668" t="s">
        <v>1075</v>
      </c>
    </row>
    <row r="669" spans="1:3">
      <c r="A669" t="s">
        <v>1073</v>
      </c>
      <c r="B669" t="s">
        <v>1079</v>
      </c>
      <c r="C669" t="s">
        <v>1075</v>
      </c>
    </row>
    <row r="670" spans="1:3">
      <c r="A670" t="s">
        <v>1073</v>
      </c>
      <c r="B670" t="s">
        <v>1080</v>
      </c>
      <c r="C670" t="s">
        <v>1075</v>
      </c>
    </row>
    <row r="671" spans="1:3">
      <c r="A671" t="s">
        <v>1073</v>
      </c>
      <c r="B671" t="s">
        <v>1081</v>
      </c>
      <c r="C671" t="s">
        <v>1075</v>
      </c>
    </row>
    <row r="672" spans="1:3">
      <c r="A672" t="s">
        <v>1073</v>
      </c>
      <c r="B672" t="s">
        <v>1082</v>
      </c>
      <c r="C672" t="s">
        <v>1075</v>
      </c>
    </row>
    <row r="673" spans="1:3">
      <c r="A673" t="s">
        <v>1083</v>
      </c>
      <c r="B673" t="s">
        <v>1084</v>
      </c>
      <c r="C673" t="s">
        <v>1075</v>
      </c>
    </row>
    <row r="674" spans="1:3">
      <c r="A674" t="s">
        <v>1083</v>
      </c>
      <c r="B674" t="s">
        <v>1085</v>
      </c>
      <c r="C674" t="s">
        <v>1075</v>
      </c>
    </row>
    <row r="675" spans="1:3">
      <c r="A675" t="s">
        <v>1083</v>
      </c>
      <c r="B675" t="s">
        <v>1086</v>
      </c>
      <c r="C675" t="s">
        <v>1075</v>
      </c>
    </row>
    <row r="676" spans="1:3">
      <c r="A676" t="s">
        <v>1083</v>
      </c>
      <c r="B676" t="s">
        <v>1087</v>
      </c>
      <c r="C676" t="s">
        <v>1075</v>
      </c>
    </row>
    <row r="677" spans="1:3">
      <c r="A677" t="s">
        <v>1088</v>
      </c>
      <c r="B677" t="s">
        <v>1089</v>
      </c>
      <c r="C677" t="s">
        <v>1075</v>
      </c>
    </row>
    <row r="678" spans="1:3">
      <c r="A678" t="s">
        <v>1088</v>
      </c>
      <c r="B678" t="s">
        <v>1090</v>
      </c>
      <c r="C678" t="s">
        <v>1075</v>
      </c>
    </row>
    <row r="679" spans="1:3">
      <c r="A679" t="s">
        <v>1088</v>
      </c>
      <c r="B679" t="s">
        <v>1091</v>
      </c>
      <c r="C679" t="s">
        <v>1075</v>
      </c>
    </row>
    <row r="680" spans="1:3">
      <c r="A680" t="s">
        <v>1088</v>
      </c>
      <c r="B680" t="s">
        <v>1092</v>
      </c>
      <c r="C680" t="s">
        <v>1075</v>
      </c>
    </row>
    <row r="681" spans="1:3">
      <c r="A681" t="s">
        <v>1088</v>
      </c>
      <c r="B681" t="s">
        <v>1093</v>
      </c>
      <c r="C681" t="s">
        <v>1075</v>
      </c>
    </row>
    <row r="682" spans="1:3">
      <c r="A682" t="s">
        <v>1088</v>
      </c>
      <c r="B682" t="s">
        <v>1094</v>
      </c>
      <c r="C682" t="s">
        <v>1075</v>
      </c>
    </row>
    <row r="683" spans="1:3">
      <c r="A683" t="s">
        <v>1088</v>
      </c>
      <c r="B683" t="s">
        <v>1095</v>
      </c>
      <c r="C683" t="s">
        <v>1075</v>
      </c>
    </row>
    <row r="684" spans="1:3">
      <c r="A684" t="s">
        <v>1088</v>
      </c>
      <c r="B684" t="s">
        <v>1096</v>
      </c>
      <c r="C684" t="s">
        <v>1075</v>
      </c>
    </row>
    <row r="685" spans="1:3">
      <c r="A685" t="s">
        <v>1088</v>
      </c>
      <c r="B685" t="s">
        <v>1097</v>
      </c>
      <c r="C685" t="s">
        <v>1075</v>
      </c>
    </row>
    <row r="686" spans="1:3">
      <c r="A686" t="s">
        <v>1088</v>
      </c>
      <c r="B686" t="s">
        <v>1098</v>
      </c>
      <c r="C686" t="s">
        <v>1075</v>
      </c>
    </row>
    <row r="687" spans="1:3">
      <c r="A687" t="s">
        <v>1088</v>
      </c>
      <c r="B687" t="s">
        <v>1099</v>
      </c>
      <c r="C687" t="s">
        <v>1075</v>
      </c>
    </row>
    <row r="688" spans="1:3">
      <c r="A688" t="s">
        <v>1088</v>
      </c>
      <c r="B688" t="s">
        <v>1100</v>
      </c>
      <c r="C688" t="s">
        <v>1075</v>
      </c>
    </row>
    <row r="689" spans="1:3">
      <c r="A689" t="s">
        <v>1088</v>
      </c>
      <c r="B689" t="s">
        <v>1101</v>
      </c>
      <c r="C689" t="s">
        <v>1075</v>
      </c>
    </row>
    <row r="690" spans="1:3">
      <c r="A690" t="s">
        <v>1088</v>
      </c>
      <c r="B690" t="s">
        <v>1102</v>
      </c>
      <c r="C690" t="s">
        <v>1075</v>
      </c>
    </row>
    <row r="691" spans="1:3">
      <c r="A691" t="s">
        <v>1088</v>
      </c>
      <c r="B691" t="s">
        <v>1103</v>
      </c>
      <c r="C691" t="s">
        <v>1075</v>
      </c>
    </row>
    <row r="692" spans="1:3">
      <c r="A692" t="s">
        <v>1088</v>
      </c>
      <c r="B692" t="s">
        <v>1104</v>
      </c>
      <c r="C692" t="s">
        <v>1075</v>
      </c>
    </row>
    <row r="693" spans="1:3">
      <c r="A693" t="s">
        <v>1088</v>
      </c>
      <c r="B693" t="s">
        <v>1105</v>
      </c>
      <c r="C693" t="s">
        <v>1075</v>
      </c>
    </row>
    <row r="694" spans="1:3">
      <c r="A694" t="s">
        <v>1088</v>
      </c>
      <c r="B694" t="s">
        <v>1106</v>
      </c>
      <c r="C694" t="s">
        <v>1075</v>
      </c>
    </row>
    <row r="695" spans="1:3">
      <c r="A695" t="s">
        <v>1088</v>
      </c>
      <c r="B695" t="s">
        <v>1107</v>
      </c>
      <c r="C695" t="s">
        <v>1075</v>
      </c>
    </row>
    <row r="696" spans="1:3">
      <c r="A696" t="s">
        <v>1088</v>
      </c>
      <c r="B696" t="s">
        <v>1108</v>
      </c>
      <c r="C696" t="s">
        <v>1075</v>
      </c>
    </row>
    <row r="697" spans="1:3">
      <c r="A697" t="s">
        <v>1088</v>
      </c>
      <c r="B697" t="s">
        <v>1109</v>
      </c>
      <c r="C697" t="s">
        <v>1075</v>
      </c>
    </row>
    <row r="698" spans="1:3">
      <c r="A698" t="s">
        <v>1088</v>
      </c>
      <c r="B698" t="s">
        <v>1110</v>
      </c>
      <c r="C698" t="s">
        <v>1075</v>
      </c>
    </row>
    <row r="699" spans="1:3">
      <c r="A699" t="s">
        <v>1088</v>
      </c>
      <c r="B699" t="s">
        <v>1111</v>
      </c>
      <c r="C699" t="s">
        <v>1075</v>
      </c>
    </row>
    <row r="700" spans="1:3">
      <c r="A700" t="s">
        <v>1088</v>
      </c>
      <c r="B700" t="s">
        <v>1112</v>
      </c>
      <c r="C700" t="s">
        <v>1075</v>
      </c>
    </row>
    <row r="701" spans="1:3">
      <c r="A701" t="s">
        <v>1113</v>
      </c>
      <c r="B701" t="s">
        <v>1113</v>
      </c>
      <c r="C701" t="s">
        <v>1075</v>
      </c>
    </row>
    <row r="702" spans="1:3">
      <c r="A702" t="s">
        <v>1114</v>
      </c>
      <c r="B702" t="s">
        <v>1115</v>
      </c>
      <c r="C702" t="s">
        <v>1075</v>
      </c>
    </row>
    <row r="703" spans="1:3">
      <c r="A703" t="s">
        <v>1114</v>
      </c>
      <c r="B703" t="s">
        <v>1116</v>
      </c>
      <c r="C703" t="s">
        <v>1075</v>
      </c>
    </row>
    <row r="704" spans="1:3">
      <c r="A704" t="s">
        <v>1114</v>
      </c>
      <c r="B704" t="s">
        <v>1117</v>
      </c>
      <c r="C704" t="s">
        <v>1075</v>
      </c>
    </row>
    <row r="705" spans="1:3">
      <c r="A705" t="s">
        <v>1114</v>
      </c>
      <c r="B705" t="s">
        <v>1118</v>
      </c>
      <c r="C705" t="s">
        <v>1075</v>
      </c>
    </row>
    <row r="706" spans="1:3">
      <c r="A706" t="s">
        <v>1114</v>
      </c>
      <c r="B706" t="s">
        <v>1119</v>
      </c>
      <c r="C706" t="s">
        <v>1075</v>
      </c>
    </row>
    <row r="707" spans="1:3">
      <c r="A707" t="s">
        <v>1114</v>
      </c>
      <c r="B707" t="s">
        <v>1120</v>
      </c>
      <c r="C707" t="s">
        <v>1075</v>
      </c>
    </row>
    <row r="708" spans="1:3">
      <c r="A708" t="s">
        <v>1114</v>
      </c>
      <c r="B708" t="s">
        <v>1121</v>
      </c>
      <c r="C708" t="s">
        <v>1075</v>
      </c>
    </row>
    <row r="709" spans="1:3">
      <c r="A709" t="s">
        <v>1114</v>
      </c>
      <c r="B709" t="s">
        <v>1122</v>
      </c>
      <c r="C709" t="s">
        <v>1075</v>
      </c>
    </row>
    <row r="710" spans="1:3">
      <c r="A710" t="s">
        <v>1114</v>
      </c>
      <c r="B710" t="s">
        <v>1123</v>
      </c>
      <c r="C710" t="s">
        <v>1075</v>
      </c>
    </row>
    <row r="711" spans="1:3">
      <c r="A711" t="s">
        <v>1114</v>
      </c>
      <c r="B711" t="s">
        <v>1124</v>
      </c>
      <c r="C711" t="s">
        <v>1075</v>
      </c>
    </row>
    <row r="712" spans="1:3">
      <c r="A712" t="s">
        <v>1114</v>
      </c>
      <c r="B712" t="s">
        <v>1125</v>
      </c>
      <c r="C712" t="s">
        <v>1075</v>
      </c>
    </row>
    <row r="713" spans="1:3">
      <c r="A713" t="s">
        <v>1126</v>
      </c>
      <c r="B713" t="s">
        <v>1127</v>
      </c>
      <c r="C713" t="s">
        <v>1075</v>
      </c>
    </row>
    <row r="714" spans="1:3">
      <c r="A714" t="s">
        <v>1128</v>
      </c>
      <c r="B714" t="s">
        <v>1129</v>
      </c>
      <c r="C714" t="s">
        <v>1075</v>
      </c>
    </row>
    <row r="715" spans="1:3">
      <c r="A715" t="s">
        <v>1128</v>
      </c>
      <c r="B715" t="s">
        <v>1130</v>
      </c>
      <c r="C715" t="s">
        <v>1075</v>
      </c>
    </row>
    <row r="716" spans="1:3">
      <c r="A716" t="s">
        <v>1128</v>
      </c>
      <c r="B716" t="s">
        <v>1131</v>
      </c>
      <c r="C716" t="s">
        <v>1075</v>
      </c>
    </row>
    <row r="717" spans="1:3">
      <c r="A717" t="s">
        <v>1128</v>
      </c>
      <c r="B717" t="s">
        <v>1132</v>
      </c>
      <c r="C717" t="s">
        <v>1075</v>
      </c>
    </row>
    <row r="718" spans="1:3">
      <c r="A718" t="s">
        <v>1128</v>
      </c>
      <c r="B718" t="s">
        <v>1133</v>
      </c>
      <c r="C718" t="s">
        <v>1075</v>
      </c>
    </row>
    <row r="719" spans="1:3">
      <c r="A719" t="s">
        <v>1128</v>
      </c>
      <c r="B719" t="s">
        <v>1134</v>
      </c>
      <c r="C719" t="s">
        <v>1075</v>
      </c>
    </row>
    <row r="720" spans="1:3">
      <c r="A720" t="s">
        <v>1128</v>
      </c>
      <c r="B720" t="s">
        <v>1135</v>
      </c>
      <c r="C720" t="s">
        <v>1075</v>
      </c>
    </row>
    <row r="721" spans="1:3">
      <c r="A721" t="s">
        <v>1128</v>
      </c>
      <c r="B721" t="s">
        <v>1136</v>
      </c>
      <c r="C721" t="s">
        <v>1075</v>
      </c>
    </row>
    <row r="722" spans="1:3">
      <c r="A722" t="s">
        <v>1128</v>
      </c>
      <c r="B722" t="s">
        <v>1137</v>
      </c>
      <c r="C722" t="s">
        <v>1075</v>
      </c>
    </row>
    <row r="723" spans="1:3">
      <c r="A723" t="s">
        <v>1128</v>
      </c>
      <c r="B723" t="s">
        <v>1138</v>
      </c>
      <c r="C723" t="s">
        <v>1075</v>
      </c>
    </row>
    <row r="724" spans="1:3">
      <c r="A724" t="s">
        <v>1139</v>
      </c>
      <c r="B724" t="s">
        <v>1140</v>
      </c>
      <c r="C724" t="s">
        <v>1075</v>
      </c>
    </row>
    <row r="725" spans="1:3">
      <c r="A725" t="s">
        <v>1139</v>
      </c>
      <c r="B725" t="s">
        <v>1141</v>
      </c>
      <c r="C725" t="s">
        <v>1075</v>
      </c>
    </row>
    <row r="726" spans="1:3">
      <c r="A726" t="s">
        <v>1139</v>
      </c>
      <c r="B726" t="s">
        <v>1142</v>
      </c>
      <c r="C726" t="s">
        <v>1075</v>
      </c>
    </row>
    <row r="727" spans="1:3">
      <c r="A727" t="s">
        <v>1139</v>
      </c>
      <c r="B727" t="s">
        <v>1143</v>
      </c>
      <c r="C727" t="s">
        <v>1075</v>
      </c>
    </row>
    <row r="728" spans="1:3">
      <c r="A728" t="s">
        <v>1139</v>
      </c>
      <c r="B728" t="s">
        <v>1144</v>
      </c>
      <c r="C728" t="s">
        <v>1075</v>
      </c>
    </row>
    <row r="729" spans="1:3">
      <c r="A729" t="s">
        <v>1139</v>
      </c>
      <c r="B729" t="s">
        <v>1145</v>
      </c>
      <c r="C729" t="s">
        <v>1075</v>
      </c>
    </row>
    <row r="730" spans="1:3">
      <c r="A730" t="s">
        <v>1139</v>
      </c>
      <c r="B730" t="s">
        <v>1146</v>
      </c>
      <c r="C730" t="s">
        <v>1075</v>
      </c>
    </row>
    <row r="731" spans="1:3">
      <c r="A731" t="s">
        <v>1139</v>
      </c>
      <c r="B731" t="s">
        <v>1108</v>
      </c>
      <c r="C731" t="s">
        <v>1075</v>
      </c>
    </row>
    <row r="732" spans="1:3">
      <c r="A732" t="s">
        <v>1139</v>
      </c>
      <c r="B732" t="s">
        <v>1147</v>
      </c>
      <c r="C732" t="s">
        <v>1075</v>
      </c>
    </row>
    <row r="733" spans="1:3">
      <c r="A733" t="s">
        <v>1148</v>
      </c>
      <c r="B733" t="s">
        <v>1149</v>
      </c>
      <c r="C733" t="s">
        <v>1075</v>
      </c>
    </row>
    <row r="734" spans="1:3">
      <c r="A734" t="s">
        <v>1148</v>
      </c>
      <c r="B734" t="s">
        <v>1150</v>
      </c>
      <c r="C734" t="s">
        <v>1075</v>
      </c>
    </row>
    <row r="735" spans="1:3">
      <c r="A735" t="s">
        <v>1148</v>
      </c>
      <c r="B735" t="s">
        <v>1151</v>
      </c>
      <c r="C735" t="s">
        <v>1075</v>
      </c>
    </row>
    <row r="736" spans="1:3">
      <c r="A736" t="s">
        <v>1152</v>
      </c>
      <c r="B736" t="s">
        <v>1153</v>
      </c>
      <c r="C736" t="s">
        <v>1075</v>
      </c>
    </row>
    <row r="737" spans="1:3">
      <c r="A737" t="s">
        <v>1152</v>
      </c>
      <c r="B737" t="s">
        <v>1154</v>
      </c>
      <c r="C737" t="s">
        <v>1075</v>
      </c>
    </row>
    <row r="738" spans="1:3">
      <c r="A738" t="s">
        <v>1152</v>
      </c>
      <c r="B738" t="s">
        <v>1155</v>
      </c>
      <c r="C738" t="s">
        <v>1075</v>
      </c>
    </row>
    <row r="739" spans="1:3">
      <c r="A739" t="s">
        <v>1152</v>
      </c>
      <c r="B739" t="s">
        <v>1156</v>
      </c>
      <c r="C739" t="s">
        <v>1075</v>
      </c>
    </row>
    <row r="740" spans="1:3">
      <c r="A740" t="s">
        <v>1152</v>
      </c>
      <c r="B740" t="s">
        <v>1157</v>
      </c>
      <c r="C740" t="s">
        <v>1075</v>
      </c>
    </row>
    <row r="741" spans="1:3">
      <c r="A741" t="s">
        <v>1152</v>
      </c>
      <c r="B741" t="s">
        <v>1158</v>
      </c>
      <c r="C741" t="s">
        <v>1075</v>
      </c>
    </row>
    <row r="742" spans="1:3">
      <c r="A742" t="s">
        <v>1152</v>
      </c>
      <c r="B742" t="s">
        <v>1159</v>
      </c>
      <c r="C742" t="s">
        <v>1075</v>
      </c>
    </row>
    <row r="743" spans="1:3">
      <c r="A743" t="s">
        <v>1152</v>
      </c>
      <c r="B743" t="s">
        <v>1160</v>
      </c>
      <c r="C743" t="s">
        <v>1075</v>
      </c>
    </row>
    <row r="744" spans="1:3">
      <c r="A744" t="s">
        <v>1152</v>
      </c>
      <c r="B744" t="s">
        <v>1161</v>
      </c>
      <c r="C744" t="s">
        <v>1075</v>
      </c>
    </row>
    <row r="745" spans="1:3">
      <c r="A745" t="s">
        <v>1152</v>
      </c>
      <c r="B745" t="s">
        <v>1162</v>
      </c>
      <c r="C745" t="s">
        <v>1075</v>
      </c>
    </row>
    <row r="746" spans="1:3">
      <c r="A746" t="s">
        <v>1152</v>
      </c>
      <c r="B746" t="s">
        <v>1163</v>
      </c>
      <c r="C746" t="s">
        <v>1075</v>
      </c>
    </row>
    <row r="747" spans="1:3">
      <c r="A747" t="s">
        <v>1152</v>
      </c>
      <c r="B747" t="s">
        <v>1164</v>
      </c>
      <c r="C747" t="s">
        <v>1075</v>
      </c>
    </row>
    <row r="748" spans="1:3">
      <c r="A748" t="s">
        <v>1152</v>
      </c>
      <c r="B748" t="s">
        <v>1165</v>
      </c>
      <c r="C748" t="s">
        <v>1075</v>
      </c>
    </row>
    <row r="749" spans="1:3">
      <c r="A749" t="s">
        <v>1152</v>
      </c>
      <c r="B749" t="s">
        <v>1166</v>
      </c>
      <c r="C749" t="s">
        <v>1075</v>
      </c>
    </row>
    <row r="750" spans="1:3">
      <c r="A750" t="s">
        <v>1152</v>
      </c>
      <c r="B750" t="s">
        <v>1167</v>
      </c>
      <c r="C750" t="s">
        <v>1075</v>
      </c>
    </row>
    <row r="751" spans="1:3">
      <c r="A751" t="s">
        <v>1152</v>
      </c>
      <c r="B751" t="s">
        <v>1168</v>
      </c>
      <c r="C751" t="s">
        <v>1075</v>
      </c>
    </row>
    <row r="752" spans="1:3">
      <c r="A752" t="s">
        <v>1152</v>
      </c>
      <c r="B752" t="s">
        <v>1169</v>
      </c>
      <c r="C752" t="s">
        <v>1075</v>
      </c>
    </row>
    <row r="753" spans="1:3">
      <c r="A753" t="s">
        <v>1152</v>
      </c>
      <c r="B753" t="s">
        <v>1170</v>
      </c>
      <c r="C753" t="s">
        <v>1075</v>
      </c>
    </row>
    <row r="754" spans="1:3">
      <c r="A754" t="s">
        <v>1152</v>
      </c>
      <c r="B754" t="s">
        <v>1171</v>
      </c>
      <c r="C754" t="s">
        <v>1075</v>
      </c>
    </row>
    <row r="755" spans="1:3">
      <c r="A755" t="s">
        <v>1152</v>
      </c>
      <c r="B755" t="s">
        <v>1172</v>
      </c>
      <c r="C755" t="s">
        <v>1075</v>
      </c>
    </row>
    <row r="756" spans="1:3">
      <c r="A756" t="s">
        <v>1152</v>
      </c>
      <c r="B756" t="s">
        <v>1173</v>
      </c>
      <c r="C756" t="s">
        <v>1075</v>
      </c>
    </row>
    <row r="757" spans="1:3">
      <c r="A757" t="s">
        <v>1152</v>
      </c>
      <c r="B757" t="s">
        <v>1174</v>
      </c>
      <c r="C757" t="s">
        <v>1075</v>
      </c>
    </row>
    <row r="758" spans="1:3">
      <c r="A758" t="s">
        <v>1152</v>
      </c>
      <c r="B758" t="s">
        <v>1175</v>
      </c>
      <c r="C758" t="s">
        <v>1075</v>
      </c>
    </row>
    <row r="759" spans="1:3">
      <c r="A759" t="s">
        <v>1152</v>
      </c>
      <c r="B759" t="s">
        <v>1176</v>
      </c>
      <c r="C759" t="s">
        <v>1075</v>
      </c>
    </row>
    <row r="760" spans="1:3">
      <c r="A760" t="s">
        <v>1152</v>
      </c>
      <c r="B760" t="s">
        <v>1177</v>
      </c>
      <c r="C760" t="s">
        <v>1075</v>
      </c>
    </row>
    <row r="761" spans="1:3">
      <c r="A761" t="s">
        <v>1152</v>
      </c>
      <c r="B761" t="s">
        <v>1178</v>
      </c>
      <c r="C761" t="s">
        <v>1075</v>
      </c>
    </row>
    <row r="762" spans="1:3">
      <c r="A762" t="s">
        <v>1152</v>
      </c>
      <c r="B762" t="s">
        <v>1179</v>
      </c>
      <c r="C762" t="s">
        <v>1075</v>
      </c>
    </row>
    <row r="763" spans="1:3">
      <c r="A763" t="s">
        <v>1180</v>
      </c>
      <c r="B763" t="s">
        <v>1181</v>
      </c>
      <c r="C763" t="s">
        <v>1075</v>
      </c>
    </row>
    <row r="764" spans="1:3">
      <c r="A764" t="s">
        <v>1180</v>
      </c>
      <c r="B764" t="s">
        <v>1182</v>
      </c>
      <c r="C764" t="s">
        <v>1075</v>
      </c>
    </row>
    <row r="765" spans="1:3">
      <c r="A765" t="s">
        <v>1180</v>
      </c>
      <c r="B765" t="s">
        <v>1183</v>
      </c>
      <c r="C765" t="s">
        <v>1075</v>
      </c>
    </row>
    <row r="766" spans="1:3">
      <c r="A766" t="s">
        <v>1180</v>
      </c>
      <c r="B766" t="s">
        <v>1184</v>
      </c>
      <c r="C766" t="s">
        <v>1075</v>
      </c>
    </row>
    <row r="767" spans="1:3">
      <c r="A767" t="s">
        <v>1180</v>
      </c>
      <c r="B767" t="s">
        <v>1185</v>
      </c>
      <c r="C767" t="s">
        <v>1075</v>
      </c>
    </row>
    <row r="768" spans="1:3">
      <c r="A768" t="s">
        <v>1180</v>
      </c>
      <c r="B768" t="s">
        <v>1186</v>
      </c>
      <c r="C768" t="s">
        <v>1075</v>
      </c>
    </row>
    <row r="769" spans="1:3">
      <c r="A769" t="s">
        <v>1180</v>
      </c>
      <c r="B769" t="s">
        <v>1187</v>
      </c>
      <c r="C769" t="s">
        <v>1075</v>
      </c>
    </row>
    <row r="770" spans="1:3">
      <c r="A770" t="s">
        <v>1180</v>
      </c>
      <c r="B770" t="s">
        <v>1188</v>
      </c>
      <c r="C770" t="s">
        <v>1075</v>
      </c>
    </row>
    <row r="771" spans="1:3">
      <c r="A771" t="s">
        <v>1180</v>
      </c>
      <c r="B771" t="s">
        <v>1189</v>
      </c>
      <c r="C771" t="s">
        <v>1075</v>
      </c>
    </row>
    <row r="772" spans="1:3">
      <c r="A772" t="s">
        <v>1180</v>
      </c>
      <c r="B772" t="s">
        <v>1190</v>
      </c>
      <c r="C772" t="s">
        <v>1075</v>
      </c>
    </row>
    <row r="773" spans="1:3">
      <c r="A773" t="s">
        <v>1180</v>
      </c>
      <c r="B773" t="s">
        <v>1191</v>
      </c>
      <c r="C773" t="s">
        <v>1075</v>
      </c>
    </row>
    <row r="774" spans="1:3">
      <c r="A774" t="s">
        <v>1180</v>
      </c>
      <c r="B774" t="s">
        <v>1192</v>
      </c>
      <c r="C774" t="s">
        <v>1075</v>
      </c>
    </row>
    <row r="775" spans="1:3">
      <c r="A775" t="s">
        <v>1180</v>
      </c>
      <c r="B775" t="s">
        <v>1193</v>
      </c>
      <c r="C775" t="s">
        <v>1075</v>
      </c>
    </row>
    <row r="776" spans="1:3">
      <c r="A776" t="s">
        <v>1180</v>
      </c>
      <c r="B776" t="s">
        <v>1194</v>
      </c>
      <c r="C776" t="s">
        <v>1075</v>
      </c>
    </row>
    <row r="777" spans="1:3">
      <c r="A777" t="s">
        <v>1180</v>
      </c>
      <c r="B777" t="s">
        <v>1195</v>
      </c>
      <c r="C777" t="s">
        <v>1075</v>
      </c>
    </row>
    <row r="778" spans="1:3">
      <c r="A778" t="s">
        <v>1180</v>
      </c>
      <c r="B778" t="s">
        <v>1196</v>
      </c>
      <c r="C778" t="s">
        <v>1075</v>
      </c>
    </row>
    <row r="779" spans="1:3">
      <c r="A779" t="s">
        <v>1180</v>
      </c>
      <c r="B779" t="s">
        <v>1197</v>
      </c>
      <c r="C779" t="s">
        <v>1075</v>
      </c>
    </row>
    <row r="780" spans="1:3">
      <c r="A780" t="s">
        <v>1180</v>
      </c>
      <c r="B780" t="s">
        <v>1198</v>
      </c>
      <c r="C780" t="s">
        <v>1075</v>
      </c>
    </row>
    <row r="781" spans="1:3">
      <c r="A781" t="s">
        <v>1180</v>
      </c>
      <c r="B781" t="s">
        <v>1199</v>
      </c>
      <c r="C781" t="s">
        <v>1075</v>
      </c>
    </row>
    <row r="782" spans="1:3">
      <c r="A782" t="s">
        <v>1180</v>
      </c>
      <c r="B782" t="s">
        <v>1200</v>
      </c>
      <c r="C782" t="s">
        <v>1075</v>
      </c>
    </row>
    <row r="783" spans="1:3">
      <c r="A783" t="s">
        <v>1180</v>
      </c>
      <c r="B783" t="s">
        <v>1201</v>
      </c>
      <c r="C783" t="s">
        <v>1075</v>
      </c>
    </row>
    <row r="784" spans="1:3">
      <c r="A784" t="s">
        <v>1180</v>
      </c>
      <c r="B784" t="s">
        <v>1202</v>
      </c>
      <c r="C784" t="s">
        <v>1075</v>
      </c>
    </row>
    <row r="785" spans="1:3">
      <c r="A785" t="s">
        <v>1203</v>
      </c>
      <c r="B785" t="s">
        <v>1203</v>
      </c>
      <c r="C785" t="s">
        <v>1075</v>
      </c>
    </row>
    <row r="786" spans="1:3">
      <c r="A786" t="s">
        <v>1203</v>
      </c>
      <c r="B786" t="s">
        <v>1204</v>
      </c>
      <c r="C786" t="s">
        <v>1075</v>
      </c>
    </row>
    <row r="787" spans="1:3">
      <c r="A787" t="s">
        <v>1203</v>
      </c>
      <c r="B787" t="s">
        <v>1205</v>
      </c>
      <c r="C787" t="s">
        <v>1075</v>
      </c>
    </row>
    <row r="788" spans="1:3">
      <c r="A788" t="s">
        <v>1203</v>
      </c>
      <c r="B788" t="s">
        <v>1206</v>
      </c>
      <c r="C788" t="s">
        <v>1075</v>
      </c>
    </row>
    <row r="789" spans="1:3">
      <c r="A789" t="s">
        <v>1203</v>
      </c>
      <c r="B789" t="s">
        <v>1207</v>
      </c>
      <c r="C789" t="s">
        <v>1075</v>
      </c>
    </row>
    <row r="790" spans="1:3">
      <c r="A790" t="s">
        <v>1203</v>
      </c>
      <c r="B790" t="s">
        <v>1208</v>
      </c>
      <c r="C790" t="s">
        <v>1075</v>
      </c>
    </row>
    <row r="791" spans="1:3">
      <c r="A791" t="s">
        <v>1209</v>
      </c>
      <c r="B791" t="s">
        <v>1210</v>
      </c>
      <c r="C791" t="s">
        <v>1075</v>
      </c>
    </row>
    <row r="792" spans="1:3">
      <c r="A792" t="s">
        <v>1209</v>
      </c>
      <c r="B792" t="s">
        <v>1211</v>
      </c>
      <c r="C792" t="s">
        <v>1075</v>
      </c>
    </row>
    <row r="793" spans="1:3">
      <c r="A793" t="s">
        <v>1209</v>
      </c>
      <c r="B793" t="s">
        <v>1212</v>
      </c>
      <c r="C793" t="s">
        <v>1075</v>
      </c>
    </row>
    <row r="794" spans="1:3">
      <c r="A794" t="s">
        <v>1209</v>
      </c>
      <c r="B794" t="s">
        <v>1213</v>
      </c>
      <c r="C794" t="s">
        <v>1075</v>
      </c>
    </row>
    <row r="795" spans="1:3">
      <c r="A795" t="s">
        <v>1209</v>
      </c>
      <c r="B795" t="s">
        <v>1214</v>
      </c>
      <c r="C795" t="s">
        <v>1075</v>
      </c>
    </row>
    <row r="796" spans="1:3">
      <c r="A796" t="s">
        <v>1209</v>
      </c>
      <c r="B796" t="s">
        <v>1215</v>
      </c>
      <c r="C796" t="s">
        <v>1075</v>
      </c>
    </row>
    <row r="797" spans="1:3">
      <c r="A797" t="s">
        <v>1209</v>
      </c>
      <c r="B797" t="s">
        <v>1216</v>
      </c>
      <c r="C797" t="s">
        <v>1075</v>
      </c>
    </row>
    <row r="798" spans="1:3">
      <c r="A798" t="s">
        <v>1209</v>
      </c>
      <c r="B798" t="s">
        <v>1217</v>
      </c>
      <c r="C798" t="s">
        <v>1075</v>
      </c>
    </row>
    <row r="799" spans="1:3">
      <c r="A799" t="s">
        <v>1209</v>
      </c>
      <c r="B799" t="s">
        <v>1218</v>
      </c>
      <c r="C799" t="s">
        <v>1075</v>
      </c>
    </row>
    <row r="800" spans="1:3">
      <c r="A800" t="s">
        <v>1209</v>
      </c>
      <c r="B800" t="s">
        <v>1219</v>
      </c>
      <c r="C800" t="s">
        <v>1075</v>
      </c>
    </row>
    <row r="801" spans="1:3">
      <c r="A801" t="s">
        <v>1209</v>
      </c>
      <c r="B801" t="s">
        <v>1220</v>
      </c>
      <c r="C801" t="s">
        <v>1075</v>
      </c>
    </row>
    <row r="802" spans="1:3">
      <c r="A802" t="s">
        <v>1209</v>
      </c>
      <c r="B802" t="s">
        <v>1221</v>
      </c>
      <c r="C802" t="s">
        <v>1075</v>
      </c>
    </row>
    <row r="803" spans="1:3">
      <c r="A803" t="s">
        <v>1209</v>
      </c>
      <c r="B803" t="s">
        <v>1222</v>
      </c>
      <c r="C803" t="s">
        <v>1075</v>
      </c>
    </row>
    <row r="804" spans="1:3">
      <c r="A804" t="s">
        <v>1223</v>
      </c>
      <c r="B804" t="s">
        <v>1224</v>
      </c>
      <c r="C804" t="s">
        <v>1075</v>
      </c>
    </row>
    <row r="805" spans="1:3">
      <c r="A805" t="s">
        <v>1223</v>
      </c>
      <c r="B805" t="s">
        <v>1225</v>
      </c>
      <c r="C805" t="s">
        <v>1075</v>
      </c>
    </row>
    <row r="806" spans="1:3">
      <c r="A806" t="s">
        <v>1223</v>
      </c>
      <c r="B806" t="s">
        <v>1226</v>
      </c>
      <c r="C806" t="s">
        <v>1075</v>
      </c>
    </row>
    <row r="807" spans="1:3">
      <c r="A807" t="s">
        <v>1223</v>
      </c>
      <c r="B807" t="s">
        <v>1227</v>
      </c>
      <c r="C807" t="s">
        <v>1075</v>
      </c>
    </row>
    <row r="808" spans="1:3">
      <c r="A808" t="s">
        <v>1223</v>
      </c>
      <c r="B808" t="s">
        <v>1228</v>
      </c>
      <c r="C808" t="s">
        <v>1075</v>
      </c>
    </row>
    <row r="809" spans="1:3">
      <c r="A809" t="s">
        <v>1223</v>
      </c>
      <c r="B809" t="s">
        <v>1229</v>
      </c>
      <c r="C809" t="s">
        <v>1075</v>
      </c>
    </row>
    <row r="810" spans="1:3">
      <c r="A810" t="s">
        <v>1223</v>
      </c>
      <c r="B810" t="s">
        <v>1230</v>
      </c>
      <c r="C810" t="s">
        <v>1075</v>
      </c>
    </row>
    <row r="811" spans="1:3">
      <c r="A811" t="s">
        <v>1223</v>
      </c>
      <c r="B811" t="s">
        <v>1231</v>
      </c>
      <c r="C811" t="s">
        <v>1075</v>
      </c>
    </row>
    <row r="812" spans="1:3">
      <c r="A812" t="s">
        <v>1223</v>
      </c>
      <c r="B812" t="s">
        <v>1232</v>
      </c>
      <c r="C812" t="s">
        <v>1075</v>
      </c>
    </row>
    <row r="813" spans="1:3">
      <c r="A813" t="s">
        <v>1223</v>
      </c>
      <c r="B813" t="s">
        <v>1233</v>
      </c>
      <c r="C813" t="s">
        <v>1075</v>
      </c>
    </row>
    <row r="814" spans="1:3">
      <c r="A814" t="s">
        <v>1223</v>
      </c>
      <c r="B814" t="s">
        <v>1234</v>
      </c>
      <c r="C814" t="s">
        <v>1075</v>
      </c>
    </row>
    <row r="815" spans="1:3">
      <c r="A815" t="s">
        <v>1223</v>
      </c>
      <c r="B815" t="s">
        <v>1235</v>
      </c>
      <c r="C815" t="s">
        <v>1075</v>
      </c>
    </row>
    <row r="816" spans="1:3">
      <c r="A816" t="s">
        <v>1223</v>
      </c>
      <c r="B816" t="s">
        <v>1236</v>
      </c>
      <c r="C816" t="s">
        <v>1075</v>
      </c>
    </row>
    <row r="817" spans="1:3">
      <c r="A817" t="s">
        <v>1237</v>
      </c>
      <c r="B817" t="s">
        <v>1156</v>
      </c>
      <c r="C817" t="s">
        <v>1075</v>
      </c>
    </row>
    <row r="818" spans="1:3">
      <c r="A818" t="s">
        <v>1237</v>
      </c>
      <c r="B818" t="s">
        <v>1238</v>
      </c>
      <c r="C818" t="s">
        <v>1075</v>
      </c>
    </row>
    <row r="819" spans="1:3">
      <c r="A819" t="s">
        <v>1237</v>
      </c>
      <c r="B819" t="s">
        <v>1239</v>
      </c>
      <c r="C819" t="s">
        <v>1075</v>
      </c>
    </row>
    <row r="820" spans="1:3">
      <c r="A820" t="s">
        <v>1237</v>
      </c>
      <c r="B820" t="s">
        <v>1240</v>
      </c>
      <c r="C820" t="s">
        <v>1075</v>
      </c>
    </row>
    <row r="821" spans="1:3">
      <c r="A821" t="s">
        <v>1237</v>
      </c>
      <c r="B821" t="s">
        <v>1241</v>
      </c>
      <c r="C821" t="s">
        <v>1075</v>
      </c>
    </row>
    <row r="822" spans="1:3">
      <c r="A822" t="s">
        <v>1237</v>
      </c>
      <c r="B822" t="s">
        <v>1242</v>
      </c>
      <c r="C822" t="s">
        <v>1075</v>
      </c>
    </row>
    <row r="823" spans="1:3">
      <c r="A823" t="s">
        <v>1237</v>
      </c>
      <c r="B823" t="s">
        <v>1243</v>
      </c>
      <c r="C823" t="s">
        <v>1075</v>
      </c>
    </row>
    <row r="824" spans="1:3">
      <c r="A824" t="s">
        <v>1237</v>
      </c>
      <c r="B824" t="s">
        <v>1244</v>
      </c>
      <c r="C824" t="s">
        <v>1075</v>
      </c>
    </row>
    <row r="825" spans="1:3">
      <c r="A825" t="s">
        <v>1237</v>
      </c>
      <c r="B825" t="s">
        <v>1245</v>
      </c>
      <c r="C825" t="s">
        <v>1075</v>
      </c>
    </row>
    <row r="826" spans="1:3">
      <c r="A826" t="s">
        <v>1237</v>
      </c>
      <c r="B826" t="s">
        <v>1246</v>
      </c>
      <c r="C826" t="s">
        <v>1075</v>
      </c>
    </row>
    <row r="827" spans="1:3">
      <c r="A827" t="s">
        <v>1237</v>
      </c>
      <c r="B827" t="s">
        <v>1247</v>
      </c>
      <c r="C827" t="s">
        <v>1075</v>
      </c>
    </row>
    <row r="828" spans="1:3">
      <c r="A828" t="s">
        <v>1237</v>
      </c>
      <c r="B828" t="s">
        <v>1248</v>
      </c>
      <c r="C828" t="s">
        <v>1075</v>
      </c>
    </row>
    <row r="829" spans="1:3">
      <c r="A829" t="s">
        <v>1237</v>
      </c>
      <c r="B829" t="s">
        <v>1249</v>
      </c>
      <c r="C829" t="s">
        <v>1075</v>
      </c>
    </row>
    <row r="830" spans="1:3">
      <c r="A830" t="s">
        <v>1237</v>
      </c>
      <c r="B830" t="s">
        <v>1094</v>
      </c>
      <c r="C830" t="s">
        <v>1075</v>
      </c>
    </row>
    <row r="831" spans="1:3">
      <c r="A831" t="s">
        <v>1237</v>
      </c>
      <c r="B831" t="s">
        <v>1250</v>
      </c>
      <c r="C831" t="s">
        <v>1075</v>
      </c>
    </row>
    <row r="832" spans="1:3">
      <c r="A832" t="s">
        <v>1237</v>
      </c>
      <c r="B832" t="s">
        <v>1251</v>
      </c>
      <c r="C832" t="s">
        <v>1075</v>
      </c>
    </row>
    <row r="833" spans="1:3">
      <c r="A833" t="s">
        <v>1237</v>
      </c>
      <c r="B833" t="s">
        <v>1252</v>
      </c>
      <c r="C833" t="s">
        <v>1075</v>
      </c>
    </row>
    <row r="834" spans="1:3">
      <c r="A834" t="s">
        <v>1237</v>
      </c>
      <c r="B834" t="s">
        <v>394</v>
      </c>
      <c r="C834" t="s">
        <v>1075</v>
      </c>
    </row>
    <row r="835" spans="1:3">
      <c r="A835" t="s">
        <v>1237</v>
      </c>
      <c r="B835" t="s">
        <v>1253</v>
      </c>
      <c r="C835" t="s">
        <v>1075</v>
      </c>
    </row>
    <row r="836" spans="1:3">
      <c r="A836" t="s">
        <v>1237</v>
      </c>
      <c r="B836" t="s">
        <v>1254</v>
      </c>
      <c r="C836" t="s">
        <v>1075</v>
      </c>
    </row>
    <row r="837" spans="1:3">
      <c r="A837" t="s">
        <v>1237</v>
      </c>
      <c r="B837" t="s">
        <v>1255</v>
      </c>
      <c r="C837" t="s">
        <v>1075</v>
      </c>
    </row>
    <row r="838" spans="1:3">
      <c r="A838" t="s">
        <v>1237</v>
      </c>
      <c r="B838" t="s">
        <v>1256</v>
      </c>
      <c r="C838" t="s">
        <v>1075</v>
      </c>
    </row>
    <row r="839" spans="1:3">
      <c r="A839" t="s">
        <v>1237</v>
      </c>
      <c r="B839" t="s">
        <v>1257</v>
      </c>
      <c r="C839" t="s">
        <v>1075</v>
      </c>
    </row>
    <row r="840" spans="1:3">
      <c r="A840" t="s">
        <v>1237</v>
      </c>
      <c r="B840" t="s">
        <v>1258</v>
      </c>
      <c r="C840" t="s">
        <v>1075</v>
      </c>
    </row>
    <row r="841" spans="1:3">
      <c r="A841" t="s">
        <v>1237</v>
      </c>
      <c r="B841" t="s">
        <v>1259</v>
      </c>
      <c r="C841" t="s">
        <v>1075</v>
      </c>
    </row>
    <row r="842" spans="1:3">
      <c r="A842" t="s">
        <v>1237</v>
      </c>
      <c r="B842" t="s">
        <v>1260</v>
      </c>
      <c r="C842" t="s">
        <v>1075</v>
      </c>
    </row>
    <row r="843" spans="1:3">
      <c r="A843" t="s">
        <v>1237</v>
      </c>
      <c r="B843" t="s">
        <v>1261</v>
      </c>
      <c r="C843" t="s">
        <v>1075</v>
      </c>
    </row>
    <row r="844" spans="1:3">
      <c r="A844" t="s">
        <v>1237</v>
      </c>
      <c r="B844" t="s">
        <v>1262</v>
      </c>
      <c r="C844" t="s">
        <v>1075</v>
      </c>
    </row>
    <row r="845" spans="1:3">
      <c r="A845" t="s">
        <v>1237</v>
      </c>
      <c r="B845" t="s">
        <v>1263</v>
      </c>
      <c r="C845" t="s">
        <v>1075</v>
      </c>
    </row>
    <row r="846" spans="1:3">
      <c r="A846" t="s">
        <v>1237</v>
      </c>
      <c r="B846" t="s">
        <v>1264</v>
      </c>
      <c r="C846" t="s">
        <v>1075</v>
      </c>
    </row>
    <row r="847" spans="1:3">
      <c r="A847" t="s">
        <v>1237</v>
      </c>
      <c r="B847" t="s">
        <v>1265</v>
      </c>
      <c r="C847" t="s">
        <v>1075</v>
      </c>
    </row>
    <row r="848" spans="1:3">
      <c r="A848" t="s">
        <v>1237</v>
      </c>
      <c r="B848" t="s">
        <v>1266</v>
      </c>
      <c r="C848" t="s">
        <v>1075</v>
      </c>
    </row>
    <row r="849" spans="1:3">
      <c r="A849" t="s">
        <v>1267</v>
      </c>
      <c r="B849" t="s">
        <v>1268</v>
      </c>
      <c r="C849" t="s">
        <v>1075</v>
      </c>
    </row>
    <row r="850" spans="1:3">
      <c r="A850" t="s">
        <v>1267</v>
      </c>
      <c r="B850" t="s">
        <v>1269</v>
      </c>
      <c r="C850" t="s">
        <v>1075</v>
      </c>
    </row>
    <row r="851" spans="1:3">
      <c r="A851" t="s">
        <v>1267</v>
      </c>
      <c r="B851" t="s">
        <v>1270</v>
      </c>
      <c r="C851" t="s">
        <v>1075</v>
      </c>
    </row>
    <row r="852" spans="1:3">
      <c r="A852" t="s">
        <v>1267</v>
      </c>
      <c r="B852" t="s">
        <v>1271</v>
      </c>
      <c r="C852" t="s">
        <v>1075</v>
      </c>
    </row>
    <row r="853" spans="1:3">
      <c r="A853" t="s">
        <v>1267</v>
      </c>
      <c r="B853" t="s">
        <v>1272</v>
      </c>
      <c r="C853" t="s">
        <v>1075</v>
      </c>
    </row>
    <row r="854" spans="1:3">
      <c r="A854" t="s">
        <v>1267</v>
      </c>
      <c r="B854" t="s">
        <v>1273</v>
      </c>
      <c r="C854" t="s">
        <v>1075</v>
      </c>
    </row>
    <row r="855" spans="1:3">
      <c r="A855" t="s">
        <v>1267</v>
      </c>
      <c r="B855" t="s">
        <v>1274</v>
      </c>
      <c r="C855" t="s">
        <v>1075</v>
      </c>
    </row>
    <row r="856" spans="1:3">
      <c r="A856" t="s">
        <v>1275</v>
      </c>
      <c r="B856" t="s">
        <v>1276</v>
      </c>
      <c r="C856" t="s">
        <v>1075</v>
      </c>
    </row>
    <row r="857" spans="1:3">
      <c r="A857" t="s">
        <v>1275</v>
      </c>
      <c r="B857" t="s">
        <v>1277</v>
      </c>
      <c r="C857" t="s">
        <v>1075</v>
      </c>
    </row>
    <row r="858" spans="1:3">
      <c r="A858" t="s">
        <v>1275</v>
      </c>
      <c r="B858" t="s">
        <v>1278</v>
      </c>
      <c r="C858" t="s">
        <v>1075</v>
      </c>
    </row>
    <row r="859" spans="1:3">
      <c r="A859" t="s">
        <v>1275</v>
      </c>
      <c r="B859" t="s">
        <v>1279</v>
      </c>
      <c r="C859" t="s">
        <v>1075</v>
      </c>
    </row>
    <row r="860" spans="1:3">
      <c r="A860" t="s">
        <v>1275</v>
      </c>
      <c r="B860" t="s">
        <v>1280</v>
      </c>
      <c r="C860" t="s">
        <v>1075</v>
      </c>
    </row>
    <row r="861" spans="1:3">
      <c r="A861" t="s">
        <v>1275</v>
      </c>
      <c r="B861" t="s">
        <v>1281</v>
      </c>
      <c r="C861" t="s">
        <v>1075</v>
      </c>
    </row>
    <row r="862" spans="1:3">
      <c r="A862" t="s">
        <v>1275</v>
      </c>
      <c r="B862" t="s">
        <v>1282</v>
      </c>
      <c r="C862" t="s">
        <v>1075</v>
      </c>
    </row>
    <row r="863" spans="1:3">
      <c r="A863" t="s">
        <v>1275</v>
      </c>
      <c r="B863" t="s">
        <v>1283</v>
      </c>
      <c r="C863" t="s">
        <v>1075</v>
      </c>
    </row>
    <row r="864" spans="1:3">
      <c r="A864" t="s">
        <v>1275</v>
      </c>
      <c r="B864" t="s">
        <v>1284</v>
      </c>
      <c r="C864" t="s">
        <v>1075</v>
      </c>
    </row>
    <row r="865" spans="1:3">
      <c r="A865" t="s">
        <v>1275</v>
      </c>
      <c r="B865" t="s">
        <v>1285</v>
      </c>
      <c r="C865" t="s">
        <v>1075</v>
      </c>
    </row>
    <row r="866" spans="1:3">
      <c r="A866" t="s">
        <v>1275</v>
      </c>
      <c r="B866" t="s">
        <v>1286</v>
      </c>
      <c r="C866" t="s">
        <v>1075</v>
      </c>
    </row>
    <row r="867" spans="1:3">
      <c r="A867" t="s">
        <v>1275</v>
      </c>
      <c r="B867" t="s">
        <v>1287</v>
      </c>
      <c r="C867" t="s">
        <v>1075</v>
      </c>
    </row>
    <row r="868" spans="1:3">
      <c r="A868" t="s">
        <v>1275</v>
      </c>
      <c r="B868" t="s">
        <v>1288</v>
      </c>
      <c r="C868" t="s">
        <v>1075</v>
      </c>
    </row>
    <row r="869" spans="1:3">
      <c r="A869" t="s">
        <v>1275</v>
      </c>
      <c r="B869" t="s">
        <v>1289</v>
      </c>
      <c r="C869" t="s">
        <v>1075</v>
      </c>
    </row>
    <row r="870" spans="1:3">
      <c r="A870" t="s">
        <v>1275</v>
      </c>
      <c r="B870" t="s">
        <v>1290</v>
      </c>
      <c r="C870" t="s">
        <v>1075</v>
      </c>
    </row>
    <row r="871" spans="1:3">
      <c r="A871" t="s">
        <v>1291</v>
      </c>
      <c r="B871" t="s">
        <v>1291</v>
      </c>
      <c r="C871" t="s">
        <v>1075</v>
      </c>
    </row>
    <row r="872" spans="1:3">
      <c r="A872" t="s">
        <v>1292</v>
      </c>
      <c r="B872" t="s">
        <v>1293</v>
      </c>
      <c r="C872" t="s">
        <v>1075</v>
      </c>
    </row>
    <row r="873" spans="1:3">
      <c r="A873" t="s">
        <v>1292</v>
      </c>
      <c r="B873" t="s">
        <v>1294</v>
      </c>
      <c r="C873" t="s">
        <v>1075</v>
      </c>
    </row>
    <row r="874" spans="1:3">
      <c r="A874" t="s">
        <v>1292</v>
      </c>
      <c r="B874" t="s">
        <v>1077</v>
      </c>
      <c r="C874" t="s">
        <v>1075</v>
      </c>
    </row>
    <row r="875" spans="1:3">
      <c r="A875" t="s">
        <v>1292</v>
      </c>
      <c r="B875" t="s">
        <v>1078</v>
      </c>
      <c r="C875" t="s">
        <v>1075</v>
      </c>
    </row>
    <row r="876" spans="1:3">
      <c r="A876" t="s">
        <v>1292</v>
      </c>
      <c r="B876" t="s">
        <v>1295</v>
      </c>
      <c r="C876" t="s">
        <v>1075</v>
      </c>
    </row>
    <row r="877" spans="1:3">
      <c r="A877" t="s">
        <v>1292</v>
      </c>
      <c r="B877" t="s">
        <v>1296</v>
      </c>
      <c r="C877" t="s">
        <v>1075</v>
      </c>
    </row>
    <row r="878" spans="1:3">
      <c r="A878" t="s">
        <v>1292</v>
      </c>
      <c r="B878" t="s">
        <v>1297</v>
      </c>
      <c r="C878" t="s">
        <v>1075</v>
      </c>
    </row>
    <row r="879" spans="1:3">
      <c r="A879" t="s">
        <v>1292</v>
      </c>
      <c r="B879" t="s">
        <v>1298</v>
      </c>
      <c r="C879" t="s">
        <v>1075</v>
      </c>
    </row>
    <row r="880" spans="1:3">
      <c r="A880" t="s">
        <v>1292</v>
      </c>
      <c r="B880" t="s">
        <v>1080</v>
      </c>
      <c r="C880" t="s">
        <v>1075</v>
      </c>
    </row>
    <row r="881" spans="1:3">
      <c r="A881" t="s">
        <v>1292</v>
      </c>
      <c r="B881" t="s">
        <v>1081</v>
      </c>
      <c r="C881" t="s">
        <v>1075</v>
      </c>
    </row>
    <row r="882" spans="1:3">
      <c r="A882" t="s">
        <v>1299</v>
      </c>
      <c r="B882" t="s">
        <v>1300</v>
      </c>
      <c r="C882" t="s">
        <v>1075</v>
      </c>
    </row>
    <row r="883" spans="1:3">
      <c r="A883" t="s">
        <v>1299</v>
      </c>
      <c r="B883" t="s">
        <v>1301</v>
      </c>
      <c r="C883" t="s">
        <v>1075</v>
      </c>
    </row>
    <row r="884" spans="1:3">
      <c r="A884" t="s">
        <v>1299</v>
      </c>
      <c r="B884" t="s">
        <v>1302</v>
      </c>
      <c r="C884" t="s">
        <v>1075</v>
      </c>
    </row>
    <row r="885" spans="1:3">
      <c r="A885" t="s">
        <v>1299</v>
      </c>
      <c r="B885" t="s">
        <v>1303</v>
      </c>
      <c r="C885" t="s">
        <v>1075</v>
      </c>
    </row>
    <row r="886" spans="1:3">
      <c r="A886" t="s">
        <v>1299</v>
      </c>
      <c r="B886" t="s">
        <v>1304</v>
      </c>
      <c r="C886" t="s">
        <v>1075</v>
      </c>
    </row>
    <row r="887" spans="1:3">
      <c r="A887" t="s">
        <v>1299</v>
      </c>
      <c r="B887" t="s">
        <v>1305</v>
      </c>
      <c r="C887" t="s">
        <v>1075</v>
      </c>
    </row>
    <row r="888" spans="1:3">
      <c r="A888" t="s">
        <v>1299</v>
      </c>
      <c r="B888" t="s">
        <v>1306</v>
      </c>
      <c r="C888" t="s">
        <v>1075</v>
      </c>
    </row>
    <row r="889" spans="1:3">
      <c r="A889" t="s">
        <v>1299</v>
      </c>
      <c r="B889" t="s">
        <v>1307</v>
      </c>
      <c r="C889" t="s">
        <v>1075</v>
      </c>
    </row>
    <row r="890" spans="1:3">
      <c r="A890" t="s">
        <v>1299</v>
      </c>
      <c r="B890" t="s">
        <v>1308</v>
      </c>
      <c r="C890" t="s">
        <v>1075</v>
      </c>
    </row>
    <row r="891" spans="1:3">
      <c r="A891" t="s">
        <v>1299</v>
      </c>
      <c r="B891" t="s">
        <v>1309</v>
      </c>
      <c r="C891" t="s">
        <v>1075</v>
      </c>
    </row>
    <row r="892" spans="1:3">
      <c r="A892" t="s">
        <v>1299</v>
      </c>
      <c r="B892" t="s">
        <v>1310</v>
      </c>
      <c r="C892" t="s">
        <v>1075</v>
      </c>
    </row>
    <row r="893" spans="1:3">
      <c r="A893" t="s">
        <v>1299</v>
      </c>
      <c r="B893" t="s">
        <v>1311</v>
      </c>
      <c r="C893" t="s">
        <v>1075</v>
      </c>
    </row>
    <row r="894" spans="1:3">
      <c r="A894" t="s">
        <v>1299</v>
      </c>
      <c r="B894" t="s">
        <v>1312</v>
      </c>
      <c r="C894" t="s">
        <v>1075</v>
      </c>
    </row>
    <row r="895" spans="1:3">
      <c r="A895" t="s">
        <v>1299</v>
      </c>
      <c r="B895" t="s">
        <v>1313</v>
      </c>
      <c r="C895" t="s">
        <v>1075</v>
      </c>
    </row>
    <row r="896" spans="1:3">
      <c r="A896" t="s">
        <v>1299</v>
      </c>
      <c r="B896" t="s">
        <v>1314</v>
      </c>
      <c r="C896" t="s">
        <v>1075</v>
      </c>
    </row>
    <row r="897" spans="1:3">
      <c r="A897" t="s">
        <v>1299</v>
      </c>
      <c r="B897" t="s">
        <v>1315</v>
      </c>
      <c r="C897" t="s">
        <v>1075</v>
      </c>
    </row>
    <row r="898" spans="1:3">
      <c r="A898" t="s">
        <v>1299</v>
      </c>
      <c r="B898" t="s">
        <v>1316</v>
      </c>
      <c r="C898" t="s">
        <v>1075</v>
      </c>
    </row>
    <row r="899" spans="1:3">
      <c r="A899" t="s">
        <v>1299</v>
      </c>
      <c r="B899" t="s">
        <v>1317</v>
      </c>
      <c r="C899" t="s">
        <v>1075</v>
      </c>
    </row>
    <row r="900" spans="1:3">
      <c r="A900" t="s">
        <v>1299</v>
      </c>
      <c r="B900" t="s">
        <v>1318</v>
      </c>
      <c r="C900" t="s">
        <v>1075</v>
      </c>
    </row>
    <row r="901" spans="1:3">
      <c r="A901" t="s">
        <v>1299</v>
      </c>
      <c r="B901" t="s">
        <v>1319</v>
      </c>
      <c r="C901" t="s">
        <v>1075</v>
      </c>
    </row>
    <row r="902" spans="1:3">
      <c r="A902" t="s">
        <v>1299</v>
      </c>
      <c r="B902" t="s">
        <v>1320</v>
      </c>
      <c r="C902" t="s">
        <v>1075</v>
      </c>
    </row>
    <row r="903" spans="1:3">
      <c r="A903" t="s">
        <v>1299</v>
      </c>
      <c r="B903" t="s">
        <v>1321</v>
      </c>
      <c r="C903" t="s">
        <v>1075</v>
      </c>
    </row>
    <row r="904" spans="1:3">
      <c r="A904" t="s">
        <v>1299</v>
      </c>
      <c r="B904" t="s">
        <v>1322</v>
      </c>
      <c r="C904" t="s">
        <v>1075</v>
      </c>
    </row>
    <row r="905" spans="1:3">
      <c r="A905" t="s">
        <v>1299</v>
      </c>
      <c r="B905" t="s">
        <v>1323</v>
      </c>
      <c r="C905" t="s">
        <v>1075</v>
      </c>
    </row>
    <row r="906" spans="1:3">
      <c r="A906" t="s">
        <v>1299</v>
      </c>
      <c r="B906" t="s">
        <v>1324</v>
      </c>
      <c r="C906" t="s">
        <v>1075</v>
      </c>
    </row>
    <row r="907" spans="1:3">
      <c r="A907" t="s">
        <v>1299</v>
      </c>
      <c r="B907" t="s">
        <v>1106</v>
      </c>
      <c r="C907" t="s">
        <v>1075</v>
      </c>
    </row>
    <row r="908" spans="1:3">
      <c r="A908" t="s">
        <v>1299</v>
      </c>
      <c r="B908" t="s">
        <v>1325</v>
      </c>
      <c r="C908" t="s">
        <v>1075</v>
      </c>
    </row>
    <row r="909" spans="1:3">
      <c r="A909" t="s">
        <v>1299</v>
      </c>
      <c r="B909" t="s">
        <v>1326</v>
      </c>
      <c r="C909" t="s">
        <v>1075</v>
      </c>
    </row>
    <row r="910" spans="1:3">
      <c r="A910" t="s">
        <v>1299</v>
      </c>
      <c r="B910" t="s">
        <v>572</v>
      </c>
      <c r="C910" t="s">
        <v>1075</v>
      </c>
    </row>
    <row r="911" spans="1:3">
      <c r="A911" t="s">
        <v>1299</v>
      </c>
      <c r="B911" t="s">
        <v>1327</v>
      </c>
      <c r="C911" t="s">
        <v>1075</v>
      </c>
    </row>
    <row r="912" spans="1:3">
      <c r="A912" t="s">
        <v>1299</v>
      </c>
      <c r="B912" t="s">
        <v>1328</v>
      </c>
      <c r="C912" t="s">
        <v>1075</v>
      </c>
    </row>
    <row r="913" spans="1:3">
      <c r="A913" t="s">
        <v>1299</v>
      </c>
      <c r="B913" t="s">
        <v>1329</v>
      </c>
      <c r="C913" t="s">
        <v>1075</v>
      </c>
    </row>
    <row r="914" spans="1:3">
      <c r="A914" t="s">
        <v>1330</v>
      </c>
      <c r="B914" t="s">
        <v>1331</v>
      </c>
      <c r="C914" t="s">
        <v>1075</v>
      </c>
    </row>
    <row r="915" spans="1:3">
      <c r="A915" t="s">
        <v>1330</v>
      </c>
      <c r="B915" t="s">
        <v>1242</v>
      </c>
      <c r="C915" t="s">
        <v>1075</v>
      </c>
    </row>
    <row r="916" spans="1:3">
      <c r="A916" t="s">
        <v>1330</v>
      </c>
      <c r="B916" t="s">
        <v>1332</v>
      </c>
      <c r="C916" t="s">
        <v>1075</v>
      </c>
    </row>
    <row r="917" spans="1:3">
      <c r="A917" t="s">
        <v>1330</v>
      </c>
      <c r="B917" t="s">
        <v>1333</v>
      </c>
      <c r="C917" t="s">
        <v>1075</v>
      </c>
    </row>
    <row r="918" spans="1:3">
      <c r="A918" t="s">
        <v>1330</v>
      </c>
      <c r="B918" t="s">
        <v>1334</v>
      </c>
      <c r="C918" t="s">
        <v>1075</v>
      </c>
    </row>
    <row r="919" spans="1:3">
      <c r="A919" t="s">
        <v>1330</v>
      </c>
      <c r="B919" t="s">
        <v>1335</v>
      </c>
      <c r="C919" t="s">
        <v>1075</v>
      </c>
    </row>
    <row r="920" spans="1:3">
      <c r="A920" t="s">
        <v>1330</v>
      </c>
      <c r="B920" t="s">
        <v>1336</v>
      </c>
      <c r="C920" t="s">
        <v>1075</v>
      </c>
    </row>
    <row r="921" spans="1:3">
      <c r="A921" t="s">
        <v>1330</v>
      </c>
      <c r="B921" t="s">
        <v>1337</v>
      </c>
      <c r="C921" t="s">
        <v>1075</v>
      </c>
    </row>
    <row r="922" spans="1:3">
      <c r="A922" t="s">
        <v>1330</v>
      </c>
      <c r="B922" t="s">
        <v>1338</v>
      </c>
      <c r="C922" t="s">
        <v>1075</v>
      </c>
    </row>
    <row r="923" spans="1:3">
      <c r="A923" t="s">
        <v>1330</v>
      </c>
      <c r="B923" t="s">
        <v>1339</v>
      </c>
      <c r="C923" t="s">
        <v>1075</v>
      </c>
    </row>
    <row r="924" spans="1:3">
      <c r="A924" t="s">
        <v>1330</v>
      </c>
      <c r="B924" t="s">
        <v>1340</v>
      </c>
      <c r="C924" t="s">
        <v>1075</v>
      </c>
    </row>
    <row r="925" spans="1:3">
      <c r="A925" t="s">
        <v>1330</v>
      </c>
      <c r="B925" t="s">
        <v>1341</v>
      </c>
      <c r="C925" t="s">
        <v>1075</v>
      </c>
    </row>
    <row r="926" spans="1:3">
      <c r="A926" t="s">
        <v>1330</v>
      </c>
      <c r="B926" t="s">
        <v>1342</v>
      </c>
      <c r="C926" t="s">
        <v>1075</v>
      </c>
    </row>
    <row r="927" spans="1:3">
      <c r="A927" t="s">
        <v>1330</v>
      </c>
      <c r="B927" t="s">
        <v>1343</v>
      </c>
      <c r="C927" t="s">
        <v>1075</v>
      </c>
    </row>
    <row r="928" spans="1:3">
      <c r="A928" t="s">
        <v>1330</v>
      </c>
      <c r="B928" t="s">
        <v>1344</v>
      </c>
      <c r="C928" t="s">
        <v>1075</v>
      </c>
    </row>
    <row r="929" spans="1:3">
      <c r="A929" t="s">
        <v>1330</v>
      </c>
      <c r="B929" t="s">
        <v>1345</v>
      </c>
      <c r="C929" t="s">
        <v>1075</v>
      </c>
    </row>
    <row r="930" spans="1:3">
      <c r="A930" t="s">
        <v>1330</v>
      </c>
      <c r="B930" t="s">
        <v>1346</v>
      </c>
      <c r="C930" t="s">
        <v>1075</v>
      </c>
    </row>
    <row r="931" spans="1:3">
      <c r="A931" t="s">
        <v>1330</v>
      </c>
      <c r="B931" t="s">
        <v>1347</v>
      </c>
      <c r="C931" t="s">
        <v>1075</v>
      </c>
    </row>
    <row r="932" spans="1:3">
      <c r="A932" t="s">
        <v>1330</v>
      </c>
      <c r="B932" t="s">
        <v>1348</v>
      </c>
      <c r="C932" t="s">
        <v>1075</v>
      </c>
    </row>
    <row r="933" spans="1:3">
      <c r="A933" t="s">
        <v>1330</v>
      </c>
      <c r="B933" t="s">
        <v>1349</v>
      </c>
      <c r="C933" t="s">
        <v>1075</v>
      </c>
    </row>
    <row r="934" spans="1:3">
      <c r="A934" t="s">
        <v>1330</v>
      </c>
      <c r="B934" t="s">
        <v>1350</v>
      </c>
      <c r="C934" t="s">
        <v>1075</v>
      </c>
    </row>
    <row r="935" spans="1:3">
      <c r="A935" t="s">
        <v>1330</v>
      </c>
      <c r="B935" t="s">
        <v>1351</v>
      </c>
      <c r="C935" t="s">
        <v>1075</v>
      </c>
    </row>
    <row r="936" spans="1:3">
      <c r="A936" t="s">
        <v>1352</v>
      </c>
      <c r="B936" t="s">
        <v>1353</v>
      </c>
      <c r="C936" t="s">
        <v>1075</v>
      </c>
    </row>
    <row r="937" spans="1:3">
      <c r="A937" t="s">
        <v>1352</v>
      </c>
      <c r="B937" t="s">
        <v>1116</v>
      </c>
      <c r="C937" t="s">
        <v>1075</v>
      </c>
    </row>
    <row r="938" spans="1:3">
      <c r="A938" t="s">
        <v>1352</v>
      </c>
      <c r="B938" t="s">
        <v>1354</v>
      </c>
      <c r="C938" t="s">
        <v>1075</v>
      </c>
    </row>
    <row r="939" spans="1:3">
      <c r="A939" t="s">
        <v>1352</v>
      </c>
      <c r="B939" t="s">
        <v>1117</v>
      </c>
      <c r="C939" t="s">
        <v>1075</v>
      </c>
    </row>
    <row r="940" spans="1:3">
      <c r="A940" t="s">
        <v>1352</v>
      </c>
      <c r="B940" t="s">
        <v>1119</v>
      </c>
      <c r="C940" t="s">
        <v>1075</v>
      </c>
    </row>
    <row r="941" spans="1:3">
      <c r="A941" t="s">
        <v>1352</v>
      </c>
      <c r="B941" t="s">
        <v>1355</v>
      </c>
      <c r="C941" t="s">
        <v>1075</v>
      </c>
    </row>
    <row r="942" spans="1:3">
      <c r="A942" t="s">
        <v>1352</v>
      </c>
      <c r="B942" t="s">
        <v>1356</v>
      </c>
      <c r="C942" t="s">
        <v>1075</v>
      </c>
    </row>
    <row r="943" spans="1:3">
      <c r="A943" t="s">
        <v>1357</v>
      </c>
      <c r="B943" t="s">
        <v>1358</v>
      </c>
      <c r="C943" t="s">
        <v>1075</v>
      </c>
    </row>
    <row r="944" spans="1:3">
      <c r="A944" t="s">
        <v>1357</v>
      </c>
      <c r="B944" t="s">
        <v>1359</v>
      </c>
      <c r="C944" t="s">
        <v>1075</v>
      </c>
    </row>
    <row r="945" spans="1:3">
      <c r="A945" t="s">
        <v>1360</v>
      </c>
      <c r="B945" t="s">
        <v>1361</v>
      </c>
      <c r="C945" t="s">
        <v>1075</v>
      </c>
    </row>
    <row r="946" spans="1:3">
      <c r="A946" t="s">
        <v>1360</v>
      </c>
      <c r="B946" t="s">
        <v>1362</v>
      </c>
      <c r="C946" t="s">
        <v>1075</v>
      </c>
    </row>
    <row r="947" spans="1:3">
      <c r="A947" t="s">
        <v>1363</v>
      </c>
      <c r="B947" t="s">
        <v>1364</v>
      </c>
      <c r="C947" t="s">
        <v>1075</v>
      </c>
    </row>
    <row r="948" spans="1:3">
      <c r="A948" t="s">
        <v>1363</v>
      </c>
      <c r="B948" t="s">
        <v>1365</v>
      </c>
      <c r="C948" t="s">
        <v>1075</v>
      </c>
    </row>
    <row r="949" spans="1:3">
      <c r="A949" t="s">
        <v>1363</v>
      </c>
      <c r="B949" t="s">
        <v>1366</v>
      </c>
      <c r="C949" t="s">
        <v>1075</v>
      </c>
    </row>
    <row r="950" spans="1:3">
      <c r="A950" t="s">
        <v>1363</v>
      </c>
      <c r="B950" t="s">
        <v>1367</v>
      </c>
      <c r="C950" t="s">
        <v>1075</v>
      </c>
    </row>
    <row r="951" spans="1:3">
      <c r="A951" t="s">
        <v>1363</v>
      </c>
      <c r="B951" t="s">
        <v>1368</v>
      </c>
      <c r="C951" t="s">
        <v>1075</v>
      </c>
    </row>
    <row r="952" spans="1:3">
      <c r="A952" t="s">
        <v>1363</v>
      </c>
      <c r="B952" t="s">
        <v>1369</v>
      </c>
      <c r="C952" t="s">
        <v>1075</v>
      </c>
    </row>
    <row r="953" spans="1:3">
      <c r="A953" t="s">
        <v>1363</v>
      </c>
      <c r="B953" t="s">
        <v>1363</v>
      </c>
      <c r="C953" t="s">
        <v>1075</v>
      </c>
    </row>
    <row r="954" spans="1:3">
      <c r="A954" t="s">
        <v>1363</v>
      </c>
      <c r="B954" t="s">
        <v>1370</v>
      </c>
      <c r="C954" t="s">
        <v>1075</v>
      </c>
    </row>
    <row r="955" spans="1:3">
      <c r="A955" t="s">
        <v>1363</v>
      </c>
      <c r="B955" t="s">
        <v>1371</v>
      </c>
      <c r="C955" t="s">
        <v>1075</v>
      </c>
    </row>
    <row r="956" spans="1:3">
      <c r="A956" t="s">
        <v>1363</v>
      </c>
      <c r="B956" t="s">
        <v>1372</v>
      </c>
      <c r="C956" t="s">
        <v>1075</v>
      </c>
    </row>
    <row r="957" spans="1:3">
      <c r="A957" t="s">
        <v>1363</v>
      </c>
      <c r="B957" t="s">
        <v>1373</v>
      </c>
      <c r="C957" t="s">
        <v>1075</v>
      </c>
    </row>
    <row r="958" spans="1:3">
      <c r="A958" t="s">
        <v>1363</v>
      </c>
      <c r="B958" t="s">
        <v>1374</v>
      </c>
      <c r="C958" t="s">
        <v>1075</v>
      </c>
    </row>
    <row r="959" spans="1:3">
      <c r="A959" t="s">
        <v>1363</v>
      </c>
      <c r="B959" t="s">
        <v>1375</v>
      </c>
      <c r="C959" t="s">
        <v>1075</v>
      </c>
    </row>
    <row r="960" spans="1:3">
      <c r="A960" t="s">
        <v>1363</v>
      </c>
      <c r="B960" t="s">
        <v>1376</v>
      </c>
      <c r="C960" t="s">
        <v>1075</v>
      </c>
    </row>
    <row r="961" spans="1:3">
      <c r="A961" t="s">
        <v>1363</v>
      </c>
      <c r="B961" t="s">
        <v>1377</v>
      </c>
      <c r="C961" t="s">
        <v>1075</v>
      </c>
    </row>
    <row r="962" spans="1:3">
      <c r="A962" t="s">
        <v>1363</v>
      </c>
      <c r="B962" t="s">
        <v>1378</v>
      </c>
      <c r="C962" t="s">
        <v>1075</v>
      </c>
    </row>
    <row r="963" spans="1:3">
      <c r="A963" t="s">
        <v>1363</v>
      </c>
      <c r="B963" t="s">
        <v>1379</v>
      </c>
      <c r="C963" t="s">
        <v>1075</v>
      </c>
    </row>
    <row r="964" spans="1:3">
      <c r="A964" t="s">
        <v>1363</v>
      </c>
      <c r="B964" t="s">
        <v>1380</v>
      </c>
      <c r="C964" t="s">
        <v>1075</v>
      </c>
    </row>
    <row r="965" spans="1:3">
      <c r="A965" t="s">
        <v>1363</v>
      </c>
      <c r="B965" t="s">
        <v>1381</v>
      </c>
      <c r="C965" t="s">
        <v>1075</v>
      </c>
    </row>
    <row r="966" spans="1:3">
      <c r="A966" t="s">
        <v>1363</v>
      </c>
      <c r="B966" t="s">
        <v>1382</v>
      </c>
      <c r="C966" t="s">
        <v>1075</v>
      </c>
    </row>
    <row r="967" spans="1:3">
      <c r="A967" t="s">
        <v>1363</v>
      </c>
      <c r="B967" t="s">
        <v>1383</v>
      </c>
      <c r="C967" t="s">
        <v>1075</v>
      </c>
    </row>
    <row r="968" spans="1:3">
      <c r="A968" t="s">
        <v>1363</v>
      </c>
      <c r="B968" t="s">
        <v>1384</v>
      </c>
      <c r="C968" t="s">
        <v>1075</v>
      </c>
    </row>
    <row r="969" spans="1:3">
      <c r="A969" t="s">
        <v>1385</v>
      </c>
      <c r="B969" t="s">
        <v>1386</v>
      </c>
      <c r="C969" t="s">
        <v>1075</v>
      </c>
    </row>
    <row r="970" spans="1:3">
      <c r="A970" t="s">
        <v>1385</v>
      </c>
      <c r="B970" t="s">
        <v>1387</v>
      </c>
      <c r="C970" t="s">
        <v>1075</v>
      </c>
    </row>
    <row r="971" spans="1:3">
      <c r="A971" t="s">
        <v>1385</v>
      </c>
      <c r="B971" t="s">
        <v>1388</v>
      </c>
      <c r="C971" t="s">
        <v>1075</v>
      </c>
    </row>
    <row r="972" spans="1:3">
      <c r="A972" t="s">
        <v>1385</v>
      </c>
      <c r="B972" t="s">
        <v>1389</v>
      </c>
      <c r="C972" t="s">
        <v>1075</v>
      </c>
    </row>
    <row r="973" spans="1:3">
      <c r="A973" t="s">
        <v>1385</v>
      </c>
      <c r="B973" t="s">
        <v>1390</v>
      </c>
      <c r="C973" t="s">
        <v>1075</v>
      </c>
    </row>
    <row r="974" spans="1:3">
      <c r="A974" t="s">
        <v>1385</v>
      </c>
      <c r="B974" t="s">
        <v>1391</v>
      </c>
      <c r="C974" t="s">
        <v>1075</v>
      </c>
    </row>
    <row r="975" spans="1:3">
      <c r="A975" t="s">
        <v>1385</v>
      </c>
      <c r="B975" t="s">
        <v>1392</v>
      </c>
      <c r="C975" t="s">
        <v>1075</v>
      </c>
    </row>
    <row r="976" spans="1:3">
      <c r="A976" t="s">
        <v>1385</v>
      </c>
      <c r="B976" t="s">
        <v>1393</v>
      </c>
      <c r="C976" t="s">
        <v>1075</v>
      </c>
    </row>
    <row r="977" spans="1:3">
      <c r="A977" t="s">
        <v>1385</v>
      </c>
      <c r="B977" t="s">
        <v>1394</v>
      </c>
      <c r="C977" t="s">
        <v>1075</v>
      </c>
    </row>
    <row r="978" spans="1:3">
      <c r="A978" t="s">
        <v>1385</v>
      </c>
      <c r="B978" t="s">
        <v>1395</v>
      </c>
      <c r="C978" t="s">
        <v>1075</v>
      </c>
    </row>
    <row r="979" spans="1:3">
      <c r="A979" t="s">
        <v>1396</v>
      </c>
      <c r="B979" t="s">
        <v>1397</v>
      </c>
      <c r="C979" t="s">
        <v>1075</v>
      </c>
    </row>
    <row r="980" spans="1:3">
      <c r="A980" t="s">
        <v>1396</v>
      </c>
      <c r="B980" t="s">
        <v>1398</v>
      </c>
      <c r="C980" t="s">
        <v>1075</v>
      </c>
    </row>
    <row r="981" spans="1:3">
      <c r="A981" t="s">
        <v>1396</v>
      </c>
      <c r="B981" t="s">
        <v>1399</v>
      </c>
      <c r="C981" t="s">
        <v>1075</v>
      </c>
    </row>
    <row r="982" spans="1:3">
      <c r="A982" t="s">
        <v>1396</v>
      </c>
      <c r="B982" t="s">
        <v>1400</v>
      </c>
      <c r="C982" t="s">
        <v>1075</v>
      </c>
    </row>
    <row r="983" spans="1:3">
      <c r="A983" t="s">
        <v>1396</v>
      </c>
      <c r="B983" t="s">
        <v>1401</v>
      </c>
      <c r="C983" t="s">
        <v>1075</v>
      </c>
    </row>
    <row r="984" spans="1:3">
      <c r="A984" t="s">
        <v>1396</v>
      </c>
      <c r="B984" t="s">
        <v>1402</v>
      </c>
      <c r="C984" t="s">
        <v>1075</v>
      </c>
    </row>
    <row r="985" spans="1:3">
      <c r="A985" t="s">
        <v>1396</v>
      </c>
      <c r="B985" t="s">
        <v>1403</v>
      </c>
      <c r="C985" t="s">
        <v>1075</v>
      </c>
    </row>
    <row r="986" spans="1:3">
      <c r="A986" t="s">
        <v>1396</v>
      </c>
      <c r="B986" t="s">
        <v>1404</v>
      </c>
      <c r="C986" t="s">
        <v>1075</v>
      </c>
    </row>
    <row r="987" spans="1:3">
      <c r="A987" t="s">
        <v>1396</v>
      </c>
      <c r="B987" t="s">
        <v>1405</v>
      </c>
      <c r="C987" t="s">
        <v>1075</v>
      </c>
    </row>
    <row r="988" spans="1:3">
      <c r="A988" t="s">
        <v>1396</v>
      </c>
      <c r="B988" t="s">
        <v>1406</v>
      </c>
      <c r="C988" t="s">
        <v>1075</v>
      </c>
    </row>
    <row r="989" spans="1:3">
      <c r="A989" t="s">
        <v>1396</v>
      </c>
      <c r="B989" t="s">
        <v>1407</v>
      </c>
      <c r="C989" t="s">
        <v>1075</v>
      </c>
    </row>
    <row r="990" spans="1:3">
      <c r="A990" t="s">
        <v>1396</v>
      </c>
      <c r="B990" t="s">
        <v>1143</v>
      </c>
      <c r="C990" t="s">
        <v>1075</v>
      </c>
    </row>
    <row r="991" spans="1:3">
      <c r="A991" t="s">
        <v>1396</v>
      </c>
      <c r="B991" t="s">
        <v>1408</v>
      </c>
      <c r="C991" t="s">
        <v>1075</v>
      </c>
    </row>
    <row r="992" spans="1:3">
      <c r="A992" t="s">
        <v>1396</v>
      </c>
      <c r="B992" t="s">
        <v>1409</v>
      </c>
      <c r="C992" t="s">
        <v>1075</v>
      </c>
    </row>
    <row r="993" spans="1:3">
      <c r="A993" t="s">
        <v>1396</v>
      </c>
      <c r="B993" t="s">
        <v>1410</v>
      </c>
      <c r="C993" t="s">
        <v>1075</v>
      </c>
    </row>
    <row r="994" spans="1:3">
      <c r="A994" t="s">
        <v>1396</v>
      </c>
      <c r="B994" t="s">
        <v>1411</v>
      </c>
      <c r="C994" t="s">
        <v>1075</v>
      </c>
    </row>
    <row r="995" spans="1:3">
      <c r="A995" t="s">
        <v>1396</v>
      </c>
      <c r="B995" t="s">
        <v>1412</v>
      </c>
      <c r="C995" t="s">
        <v>1075</v>
      </c>
    </row>
    <row r="996" spans="1:3">
      <c r="A996" t="s">
        <v>1396</v>
      </c>
      <c r="B996" t="s">
        <v>1413</v>
      </c>
      <c r="C996" t="s">
        <v>1075</v>
      </c>
    </row>
    <row r="997" spans="1:3">
      <c r="A997" t="s">
        <v>1414</v>
      </c>
      <c r="B997" t="s">
        <v>1415</v>
      </c>
      <c r="C997" t="s">
        <v>1075</v>
      </c>
    </row>
    <row r="998" spans="1:3">
      <c r="A998" t="s">
        <v>1414</v>
      </c>
      <c r="B998" t="s">
        <v>558</v>
      </c>
      <c r="C998" t="s">
        <v>1075</v>
      </c>
    </row>
    <row r="999" spans="1:3">
      <c r="A999" t="s">
        <v>1414</v>
      </c>
      <c r="B999" t="s">
        <v>1416</v>
      </c>
      <c r="C999" t="s">
        <v>1075</v>
      </c>
    </row>
    <row r="1000" spans="1:3">
      <c r="A1000" t="s">
        <v>1414</v>
      </c>
      <c r="B1000" t="s">
        <v>561</v>
      </c>
      <c r="C1000" t="s">
        <v>1075</v>
      </c>
    </row>
    <row r="1001" spans="1:3">
      <c r="A1001" t="s">
        <v>1414</v>
      </c>
      <c r="B1001" t="s">
        <v>1417</v>
      </c>
      <c r="C1001" t="s">
        <v>1075</v>
      </c>
    </row>
    <row r="1002" spans="1:3">
      <c r="A1002" t="s">
        <v>1414</v>
      </c>
      <c r="B1002" t="s">
        <v>1418</v>
      </c>
      <c r="C1002" t="s">
        <v>1075</v>
      </c>
    </row>
    <row r="1003" spans="1:3">
      <c r="A1003" t="s">
        <v>1414</v>
      </c>
      <c r="B1003" t="s">
        <v>563</v>
      </c>
      <c r="C1003" t="s">
        <v>1075</v>
      </c>
    </row>
    <row r="1004" spans="1:3">
      <c r="A1004" t="s">
        <v>1414</v>
      </c>
      <c r="B1004" t="s">
        <v>564</v>
      </c>
      <c r="C1004" t="s">
        <v>1075</v>
      </c>
    </row>
    <row r="1005" spans="1:3">
      <c r="A1005" t="s">
        <v>1414</v>
      </c>
      <c r="B1005" t="s">
        <v>805</v>
      </c>
      <c r="C1005" t="s">
        <v>1075</v>
      </c>
    </row>
    <row r="1006" spans="1:3">
      <c r="A1006" t="s">
        <v>1419</v>
      </c>
      <c r="B1006" t="s">
        <v>1420</v>
      </c>
      <c r="C1006" t="s">
        <v>1075</v>
      </c>
    </row>
    <row r="1007" spans="1:3">
      <c r="A1007" t="s">
        <v>1419</v>
      </c>
      <c r="B1007" t="s">
        <v>1421</v>
      </c>
      <c r="C1007" t="s">
        <v>1075</v>
      </c>
    </row>
    <row r="1008" spans="1:3">
      <c r="A1008" t="s">
        <v>1419</v>
      </c>
      <c r="B1008" t="s">
        <v>1422</v>
      </c>
      <c r="C1008" t="s">
        <v>1075</v>
      </c>
    </row>
    <row r="1009" spans="1:3">
      <c r="A1009" t="s">
        <v>1419</v>
      </c>
      <c r="B1009" t="s">
        <v>1423</v>
      </c>
      <c r="C1009" t="s">
        <v>1075</v>
      </c>
    </row>
    <row r="1010" spans="1:3">
      <c r="A1010" t="s">
        <v>1419</v>
      </c>
      <c r="B1010" t="s">
        <v>1424</v>
      </c>
      <c r="C1010" t="s">
        <v>1075</v>
      </c>
    </row>
    <row r="1011" spans="1:3">
      <c r="A1011" t="s">
        <v>1419</v>
      </c>
      <c r="B1011" t="s">
        <v>1425</v>
      </c>
      <c r="C1011" t="s">
        <v>1075</v>
      </c>
    </row>
    <row r="1012" spans="1:3">
      <c r="A1012" t="s">
        <v>1419</v>
      </c>
      <c r="B1012" t="s">
        <v>1426</v>
      </c>
      <c r="C1012" t="s">
        <v>1075</v>
      </c>
    </row>
    <row r="1013" spans="1:3">
      <c r="A1013" t="s">
        <v>1419</v>
      </c>
      <c r="B1013" t="s">
        <v>1427</v>
      </c>
      <c r="C1013" t="s">
        <v>1075</v>
      </c>
    </row>
    <row r="1014" spans="1:3">
      <c r="A1014" t="s">
        <v>1419</v>
      </c>
      <c r="B1014" t="s">
        <v>1118</v>
      </c>
      <c r="C1014" t="s">
        <v>1075</v>
      </c>
    </row>
    <row r="1015" spans="1:3">
      <c r="A1015" t="s">
        <v>1419</v>
      </c>
      <c r="B1015" t="s">
        <v>1428</v>
      </c>
      <c r="C1015" t="s">
        <v>1075</v>
      </c>
    </row>
    <row r="1016" spans="1:3">
      <c r="A1016" t="s">
        <v>1419</v>
      </c>
      <c r="B1016" t="s">
        <v>1125</v>
      </c>
      <c r="C1016" t="s">
        <v>1075</v>
      </c>
    </row>
    <row r="1017" spans="1:3">
      <c r="A1017" t="s">
        <v>1419</v>
      </c>
      <c r="B1017" t="s">
        <v>1429</v>
      </c>
      <c r="C1017" t="s">
        <v>1075</v>
      </c>
    </row>
    <row r="1018" spans="1:3">
      <c r="A1018" t="s">
        <v>1419</v>
      </c>
      <c r="B1018" t="s">
        <v>1430</v>
      </c>
      <c r="C1018" t="s">
        <v>1075</v>
      </c>
    </row>
    <row r="1019" spans="1:3">
      <c r="A1019" t="s">
        <v>1431</v>
      </c>
      <c r="B1019" t="s">
        <v>1432</v>
      </c>
      <c r="C1019" t="s">
        <v>1075</v>
      </c>
    </row>
    <row r="1020" spans="1:3">
      <c r="A1020" t="s">
        <v>1431</v>
      </c>
      <c r="B1020" t="s">
        <v>1433</v>
      </c>
      <c r="C1020" t="s">
        <v>1075</v>
      </c>
    </row>
    <row r="1021" spans="1:3">
      <c r="A1021" t="s">
        <v>1431</v>
      </c>
      <c r="B1021" t="s">
        <v>1434</v>
      </c>
      <c r="C1021" t="s">
        <v>1075</v>
      </c>
    </row>
    <row r="1022" spans="1:3">
      <c r="A1022" t="s">
        <v>1431</v>
      </c>
      <c r="B1022" t="s">
        <v>1435</v>
      </c>
      <c r="C1022" t="s">
        <v>1075</v>
      </c>
    </row>
    <row r="1023" spans="1:3">
      <c r="A1023" t="s">
        <v>1431</v>
      </c>
      <c r="B1023" t="s">
        <v>1436</v>
      </c>
      <c r="C1023" t="s">
        <v>1075</v>
      </c>
    </row>
    <row r="1024" spans="1:3">
      <c r="A1024" t="s">
        <v>1431</v>
      </c>
      <c r="B1024" t="s">
        <v>1437</v>
      </c>
      <c r="C1024" t="s">
        <v>1075</v>
      </c>
    </row>
    <row r="1025" spans="1:3">
      <c r="A1025" t="s">
        <v>1431</v>
      </c>
      <c r="B1025" t="s">
        <v>1438</v>
      </c>
      <c r="C1025" t="s">
        <v>1075</v>
      </c>
    </row>
    <row r="1026" spans="1:3">
      <c r="A1026" t="s">
        <v>1431</v>
      </c>
      <c r="B1026" t="s">
        <v>1439</v>
      </c>
      <c r="C1026" t="s">
        <v>1075</v>
      </c>
    </row>
    <row r="1027" spans="1:3">
      <c r="A1027" t="s">
        <v>1431</v>
      </c>
      <c r="B1027" t="s">
        <v>1440</v>
      </c>
      <c r="C1027" t="s">
        <v>1075</v>
      </c>
    </row>
    <row r="1028" spans="1:3">
      <c r="A1028" t="s">
        <v>1431</v>
      </c>
      <c r="B1028" t="s">
        <v>1441</v>
      </c>
      <c r="C1028" t="s">
        <v>1075</v>
      </c>
    </row>
    <row r="1029" spans="1:3">
      <c r="A1029" t="s">
        <v>1431</v>
      </c>
      <c r="B1029" t="s">
        <v>1442</v>
      </c>
      <c r="C1029" t="s">
        <v>1075</v>
      </c>
    </row>
    <row r="1030" spans="1:3">
      <c r="A1030" t="s">
        <v>1431</v>
      </c>
      <c r="B1030" t="s">
        <v>1443</v>
      </c>
      <c r="C1030" t="s">
        <v>1075</v>
      </c>
    </row>
    <row r="1031" spans="1:3">
      <c r="A1031" t="s">
        <v>1431</v>
      </c>
      <c r="B1031" t="s">
        <v>1444</v>
      </c>
      <c r="C1031" t="s">
        <v>1075</v>
      </c>
    </row>
    <row r="1032" spans="1:3">
      <c r="A1032" t="s">
        <v>1431</v>
      </c>
      <c r="B1032" t="s">
        <v>1445</v>
      </c>
      <c r="C1032" t="s">
        <v>1075</v>
      </c>
    </row>
    <row r="1033" spans="1:3">
      <c r="A1033" t="s">
        <v>1446</v>
      </c>
      <c r="B1033" t="s">
        <v>1447</v>
      </c>
      <c r="C1033" t="s">
        <v>1075</v>
      </c>
    </row>
    <row r="1034" spans="1:3">
      <c r="A1034" t="s">
        <v>1446</v>
      </c>
      <c r="B1034" t="s">
        <v>1448</v>
      </c>
      <c r="C1034" t="s">
        <v>1075</v>
      </c>
    </row>
    <row r="1035" spans="1:3">
      <c r="A1035" t="s">
        <v>1446</v>
      </c>
      <c r="B1035" t="s">
        <v>1449</v>
      </c>
      <c r="C1035" t="s">
        <v>1075</v>
      </c>
    </row>
    <row r="1036" spans="1:3">
      <c r="A1036" t="s">
        <v>1446</v>
      </c>
      <c r="B1036" t="s">
        <v>1450</v>
      </c>
      <c r="C1036" t="s">
        <v>1075</v>
      </c>
    </row>
    <row r="1037" spans="1:3">
      <c r="A1037" t="s">
        <v>1446</v>
      </c>
      <c r="B1037" t="s">
        <v>1451</v>
      </c>
      <c r="C1037" t="s">
        <v>1075</v>
      </c>
    </row>
    <row r="1038" spans="1:3">
      <c r="A1038" t="s">
        <v>1446</v>
      </c>
      <c r="B1038" t="s">
        <v>1452</v>
      </c>
      <c r="C1038" t="s">
        <v>1075</v>
      </c>
    </row>
    <row r="1039" spans="1:3">
      <c r="A1039" t="s">
        <v>1446</v>
      </c>
      <c r="B1039" t="s">
        <v>1453</v>
      </c>
      <c r="C1039" t="s">
        <v>1075</v>
      </c>
    </row>
    <row r="1040" spans="1:3">
      <c r="A1040" t="s">
        <v>1454</v>
      </c>
      <c r="B1040" t="s">
        <v>1455</v>
      </c>
      <c r="C1040" t="s">
        <v>1075</v>
      </c>
    </row>
    <row r="1041" spans="1:3">
      <c r="A1041" t="s">
        <v>1454</v>
      </c>
      <c r="B1041" t="s">
        <v>1456</v>
      </c>
      <c r="C1041" t="s">
        <v>1075</v>
      </c>
    </row>
    <row r="1042" spans="1:3">
      <c r="A1042" t="s">
        <v>1454</v>
      </c>
      <c r="B1042" t="s">
        <v>1457</v>
      </c>
      <c r="C1042" t="s">
        <v>1075</v>
      </c>
    </row>
    <row r="1043" spans="1:3">
      <c r="A1043" t="s">
        <v>1454</v>
      </c>
      <c r="B1043" t="s">
        <v>1458</v>
      </c>
      <c r="C1043" t="s">
        <v>1075</v>
      </c>
    </row>
    <row r="1044" spans="1:3">
      <c r="A1044" t="s">
        <v>1454</v>
      </c>
      <c r="B1044" t="s">
        <v>1459</v>
      </c>
      <c r="C1044" t="s">
        <v>1075</v>
      </c>
    </row>
    <row r="1045" spans="1:3">
      <c r="A1045" t="s">
        <v>1454</v>
      </c>
      <c r="B1045" t="s">
        <v>1460</v>
      </c>
      <c r="C1045" t="s">
        <v>1075</v>
      </c>
    </row>
    <row r="1046" spans="1:3">
      <c r="A1046" t="s">
        <v>1454</v>
      </c>
      <c r="B1046" t="s">
        <v>1461</v>
      </c>
      <c r="C1046" t="s">
        <v>1075</v>
      </c>
    </row>
    <row r="1047" spans="1:3">
      <c r="A1047" t="s">
        <v>1454</v>
      </c>
      <c r="B1047" t="s">
        <v>1462</v>
      </c>
      <c r="C1047" t="s">
        <v>1075</v>
      </c>
    </row>
    <row r="1048" spans="1:3">
      <c r="A1048" t="s">
        <v>1454</v>
      </c>
      <c r="B1048" t="s">
        <v>1463</v>
      </c>
      <c r="C1048" t="s">
        <v>1075</v>
      </c>
    </row>
    <row r="1049" spans="1:3">
      <c r="A1049" t="s">
        <v>1464</v>
      </c>
      <c r="B1049" t="s">
        <v>1464</v>
      </c>
      <c r="C1049" t="s">
        <v>1075</v>
      </c>
    </row>
    <row r="1050" spans="1:3">
      <c r="A1050" t="s">
        <v>1465</v>
      </c>
      <c r="B1050" t="s">
        <v>1466</v>
      </c>
      <c r="C1050" t="s">
        <v>1075</v>
      </c>
    </row>
    <row r="1051" spans="1:3">
      <c r="A1051" t="s">
        <v>1465</v>
      </c>
      <c r="B1051" t="s">
        <v>1467</v>
      </c>
      <c r="C1051" t="s">
        <v>1075</v>
      </c>
    </row>
    <row r="1052" spans="1:3">
      <c r="A1052" t="s">
        <v>1465</v>
      </c>
      <c r="B1052" t="s">
        <v>1468</v>
      </c>
      <c r="C1052" t="s">
        <v>1075</v>
      </c>
    </row>
    <row r="1053" spans="1:3">
      <c r="A1053" t="s">
        <v>1465</v>
      </c>
      <c r="B1053" t="s">
        <v>1469</v>
      </c>
      <c r="C1053" t="s">
        <v>1075</v>
      </c>
    </row>
    <row r="1054" spans="1:3">
      <c r="A1054" t="s">
        <v>1470</v>
      </c>
      <c r="B1054" t="s">
        <v>1471</v>
      </c>
      <c r="C1054" t="s">
        <v>1075</v>
      </c>
    </row>
    <row r="1055" spans="1:3">
      <c r="A1055" t="s">
        <v>1470</v>
      </c>
      <c r="B1055" t="s">
        <v>1117</v>
      </c>
      <c r="C1055" t="s">
        <v>1075</v>
      </c>
    </row>
    <row r="1056" spans="1:3">
      <c r="A1056" t="s">
        <v>1470</v>
      </c>
      <c r="B1056" t="s">
        <v>1123</v>
      </c>
      <c r="C1056" t="s">
        <v>1075</v>
      </c>
    </row>
    <row r="1057" spans="1:3">
      <c r="A1057" t="s">
        <v>1472</v>
      </c>
      <c r="B1057" t="s">
        <v>1473</v>
      </c>
      <c r="C1057" t="s">
        <v>1075</v>
      </c>
    </row>
    <row r="1058" spans="1:3">
      <c r="A1058" t="s">
        <v>1472</v>
      </c>
      <c r="B1058" t="s">
        <v>1474</v>
      </c>
      <c r="C1058" t="s">
        <v>1075</v>
      </c>
    </row>
    <row r="1059" spans="1:3">
      <c r="A1059" t="s">
        <v>1472</v>
      </c>
      <c r="B1059" t="s">
        <v>1475</v>
      </c>
      <c r="C1059" t="s">
        <v>1075</v>
      </c>
    </row>
    <row r="1060" spans="1:3">
      <c r="A1060" t="s">
        <v>1472</v>
      </c>
      <c r="B1060" t="s">
        <v>1476</v>
      </c>
      <c r="C1060" t="s">
        <v>1075</v>
      </c>
    </row>
    <row r="1061" spans="1:3">
      <c r="A1061" t="s">
        <v>1472</v>
      </c>
      <c r="B1061" t="s">
        <v>1477</v>
      </c>
      <c r="C1061" t="s">
        <v>1075</v>
      </c>
    </row>
    <row r="1062" spans="1:3">
      <c r="A1062" t="s">
        <v>1472</v>
      </c>
      <c r="B1062" t="s">
        <v>1478</v>
      </c>
      <c r="C1062" t="s">
        <v>1075</v>
      </c>
    </row>
    <row r="1063" spans="1:3">
      <c r="A1063" t="s">
        <v>1472</v>
      </c>
      <c r="B1063" t="s">
        <v>1479</v>
      </c>
      <c r="C1063" t="s">
        <v>1075</v>
      </c>
    </row>
    <row r="1064" spans="1:3">
      <c r="A1064" t="s">
        <v>1472</v>
      </c>
      <c r="B1064" t="s">
        <v>1480</v>
      </c>
      <c r="C1064" t="s">
        <v>1075</v>
      </c>
    </row>
    <row r="1065" spans="1:3">
      <c r="A1065" t="s">
        <v>1472</v>
      </c>
      <c r="B1065" t="s">
        <v>1159</v>
      </c>
      <c r="C1065" t="s">
        <v>1075</v>
      </c>
    </row>
    <row r="1066" spans="1:3">
      <c r="A1066" t="s">
        <v>1472</v>
      </c>
      <c r="B1066" t="s">
        <v>1481</v>
      </c>
      <c r="C1066" t="s">
        <v>1075</v>
      </c>
    </row>
    <row r="1067" spans="1:3">
      <c r="A1067" t="s">
        <v>1472</v>
      </c>
      <c r="B1067" t="s">
        <v>1482</v>
      </c>
      <c r="C1067" t="s">
        <v>1075</v>
      </c>
    </row>
    <row r="1068" spans="1:3">
      <c r="A1068" t="s">
        <v>1472</v>
      </c>
      <c r="B1068" t="s">
        <v>1483</v>
      </c>
      <c r="C1068" t="s">
        <v>1075</v>
      </c>
    </row>
    <row r="1069" spans="1:3">
      <c r="A1069" t="s">
        <v>1472</v>
      </c>
      <c r="B1069" t="s">
        <v>1484</v>
      </c>
      <c r="C1069" t="s">
        <v>1075</v>
      </c>
    </row>
    <row r="1070" spans="1:3">
      <c r="A1070" t="s">
        <v>1472</v>
      </c>
      <c r="B1070" t="s">
        <v>1485</v>
      </c>
      <c r="C1070" t="s">
        <v>1075</v>
      </c>
    </row>
    <row r="1071" spans="1:3">
      <c r="A1071" t="s">
        <v>1472</v>
      </c>
      <c r="B1071" t="s">
        <v>1486</v>
      </c>
      <c r="C1071" t="s">
        <v>1075</v>
      </c>
    </row>
    <row r="1072" spans="1:3">
      <c r="A1072" t="s">
        <v>1472</v>
      </c>
      <c r="B1072" t="s">
        <v>1487</v>
      </c>
      <c r="C1072" t="s">
        <v>1075</v>
      </c>
    </row>
    <row r="1073" spans="1:3">
      <c r="A1073" t="s">
        <v>1472</v>
      </c>
      <c r="B1073" t="s">
        <v>1488</v>
      </c>
      <c r="C1073" t="s">
        <v>1075</v>
      </c>
    </row>
    <row r="1074" spans="1:3">
      <c r="A1074" t="s">
        <v>1472</v>
      </c>
      <c r="B1074" t="s">
        <v>1489</v>
      </c>
      <c r="C1074" t="s">
        <v>1075</v>
      </c>
    </row>
    <row r="1075" spans="1:3">
      <c r="A1075" t="s">
        <v>1472</v>
      </c>
      <c r="B1075" t="s">
        <v>1490</v>
      </c>
      <c r="C1075" t="s">
        <v>1075</v>
      </c>
    </row>
    <row r="1076" spans="1:3">
      <c r="A1076" t="s">
        <v>1472</v>
      </c>
      <c r="B1076" t="s">
        <v>1491</v>
      </c>
      <c r="C1076" t="s">
        <v>1075</v>
      </c>
    </row>
    <row r="1077" spans="1:3">
      <c r="A1077" t="s">
        <v>1472</v>
      </c>
      <c r="B1077" t="s">
        <v>1492</v>
      </c>
      <c r="C1077" t="s">
        <v>1075</v>
      </c>
    </row>
    <row r="1078" spans="1:3">
      <c r="A1078" t="s">
        <v>1472</v>
      </c>
      <c r="B1078" t="s">
        <v>1493</v>
      </c>
      <c r="C1078" t="s">
        <v>1075</v>
      </c>
    </row>
    <row r="1079" spans="1:3">
      <c r="A1079" t="s">
        <v>1472</v>
      </c>
      <c r="B1079" t="s">
        <v>1494</v>
      </c>
      <c r="C1079" t="s">
        <v>1075</v>
      </c>
    </row>
    <row r="1080" spans="1:3">
      <c r="A1080" t="s">
        <v>1472</v>
      </c>
      <c r="B1080" t="s">
        <v>1495</v>
      </c>
      <c r="C1080" t="s">
        <v>1075</v>
      </c>
    </row>
    <row r="1081" spans="1:3">
      <c r="A1081" t="s">
        <v>1472</v>
      </c>
      <c r="B1081" t="s">
        <v>1496</v>
      </c>
      <c r="C1081" t="s">
        <v>1075</v>
      </c>
    </row>
    <row r="1082" spans="1:3">
      <c r="A1082" t="s">
        <v>1472</v>
      </c>
      <c r="B1082" t="s">
        <v>1497</v>
      </c>
      <c r="C1082" t="s">
        <v>1075</v>
      </c>
    </row>
    <row r="1083" spans="1:3">
      <c r="A1083" t="s">
        <v>1472</v>
      </c>
      <c r="B1083" t="s">
        <v>1498</v>
      </c>
      <c r="C1083" t="s">
        <v>1075</v>
      </c>
    </row>
    <row r="1084" spans="1:3">
      <c r="A1084" t="s">
        <v>1472</v>
      </c>
      <c r="B1084" t="s">
        <v>1499</v>
      </c>
      <c r="C1084" t="s">
        <v>1075</v>
      </c>
    </row>
    <row r="1085" spans="1:3">
      <c r="A1085" t="s">
        <v>1472</v>
      </c>
      <c r="B1085" t="s">
        <v>1500</v>
      </c>
      <c r="C1085" t="s">
        <v>1075</v>
      </c>
    </row>
    <row r="1086" spans="1:3">
      <c r="A1086" t="s">
        <v>1472</v>
      </c>
      <c r="B1086" t="s">
        <v>1501</v>
      </c>
      <c r="C1086" t="s">
        <v>1075</v>
      </c>
    </row>
    <row r="1087" spans="1:3">
      <c r="A1087" t="s">
        <v>1472</v>
      </c>
      <c r="B1087" t="s">
        <v>1502</v>
      </c>
      <c r="C1087" t="s">
        <v>1075</v>
      </c>
    </row>
    <row r="1088" spans="1:3">
      <c r="A1088" t="s">
        <v>1472</v>
      </c>
      <c r="B1088" t="s">
        <v>1503</v>
      </c>
      <c r="C1088" t="s">
        <v>1075</v>
      </c>
    </row>
    <row r="1089" spans="1:3">
      <c r="A1089" t="s">
        <v>1504</v>
      </c>
      <c r="B1089" t="s">
        <v>1505</v>
      </c>
      <c r="C1089" t="s">
        <v>1075</v>
      </c>
    </row>
    <row r="1090" spans="1:3">
      <c r="A1090" t="s">
        <v>1504</v>
      </c>
      <c r="B1090" t="s">
        <v>1506</v>
      </c>
      <c r="C1090" t="s">
        <v>1075</v>
      </c>
    </row>
    <row r="1091" spans="1:3">
      <c r="A1091" t="s">
        <v>1504</v>
      </c>
      <c r="B1091" t="s">
        <v>1507</v>
      </c>
      <c r="C1091" t="s">
        <v>1075</v>
      </c>
    </row>
    <row r="1092" spans="1:3">
      <c r="A1092" t="s">
        <v>1504</v>
      </c>
      <c r="B1092" t="s">
        <v>1508</v>
      </c>
      <c r="C1092" t="s">
        <v>1075</v>
      </c>
    </row>
    <row r="1093" spans="1:3">
      <c r="A1093" t="s">
        <v>1504</v>
      </c>
      <c r="B1093" t="s">
        <v>1509</v>
      </c>
      <c r="C1093" t="s">
        <v>1075</v>
      </c>
    </row>
    <row r="1094" spans="1:3">
      <c r="A1094" t="s">
        <v>1504</v>
      </c>
      <c r="B1094" t="s">
        <v>1510</v>
      </c>
      <c r="C1094" t="s">
        <v>1075</v>
      </c>
    </row>
    <row r="1095" spans="1:3">
      <c r="A1095" t="s">
        <v>1504</v>
      </c>
      <c r="B1095" t="s">
        <v>1511</v>
      </c>
      <c r="C1095" t="s">
        <v>1075</v>
      </c>
    </row>
    <row r="1096" spans="1:3">
      <c r="A1096" t="s">
        <v>1504</v>
      </c>
      <c r="B1096" t="s">
        <v>1512</v>
      </c>
      <c r="C1096" t="s">
        <v>1075</v>
      </c>
    </row>
    <row r="1097" spans="1:3">
      <c r="A1097" t="s">
        <v>1504</v>
      </c>
      <c r="B1097" t="s">
        <v>1513</v>
      </c>
      <c r="C1097" t="s">
        <v>1075</v>
      </c>
    </row>
    <row r="1098" spans="1:3">
      <c r="A1098" t="s">
        <v>1504</v>
      </c>
      <c r="B1098" t="s">
        <v>1514</v>
      </c>
      <c r="C1098" t="s">
        <v>1075</v>
      </c>
    </row>
    <row r="1099" spans="1:3">
      <c r="A1099" t="s">
        <v>1504</v>
      </c>
      <c r="B1099" t="s">
        <v>1515</v>
      </c>
      <c r="C1099" t="s">
        <v>1075</v>
      </c>
    </row>
    <row r="1100" spans="1:3">
      <c r="A1100" t="s">
        <v>1504</v>
      </c>
      <c r="B1100" t="s">
        <v>1516</v>
      </c>
      <c r="C1100" t="s">
        <v>1075</v>
      </c>
    </row>
    <row r="1101" spans="1:3">
      <c r="A1101" t="s">
        <v>1504</v>
      </c>
      <c r="B1101" t="s">
        <v>1517</v>
      </c>
      <c r="C1101" t="s">
        <v>1075</v>
      </c>
    </row>
    <row r="1102" spans="1:3">
      <c r="A1102" t="s">
        <v>1504</v>
      </c>
      <c r="B1102" t="s">
        <v>1518</v>
      </c>
      <c r="C1102" t="s">
        <v>1075</v>
      </c>
    </row>
    <row r="1103" spans="1:3">
      <c r="A1103" t="s">
        <v>1504</v>
      </c>
      <c r="B1103" t="s">
        <v>1519</v>
      </c>
      <c r="C1103" t="s">
        <v>1075</v>
      </c>
    </row>
    <row r="1104" spans="1:3">
      <c r="A1104" t="s">
        <v>1504</v>
      </c>
      <c r="B1104" t="s">
        <v>1520</v>
      </c>
      <c r="C1104" t="s">
        <v>1075</v>
      </c>
    </row>
    <row r="1105" spans="1:3">
      <c r="A1105" t="s">
        <v>1521</v>
      </c>
      <c r="B1105" t="s">
        <v>1522</v>
      </c>
      <c r="C1105" t="s">
        <v>1075</v>
      </c>
    </row>
    <row r="1106" spans="1:3">
      <c r="A1106" t="s">
        <v>1521</v>
      </c>
      <c r="B1106" t="s">
        <v>1523</v>
      </c>
      <c r="C1106" t="s">
        <v>1075</v>
      </c>
    </row>
    <row r="1107" spans="1:3">
      <c r="A1107" t="s">
        <v>1521</v>
      </c>
      <c r="B1107" t="s">
        <v>1524</v>
      </c>
      <c r="C1107" t="s">
        <v>1075</v>
      </c>
    </row>
    <row r="1108" spans="1:3">
      <c r="A1108" t="s">
        <v>1521</v>
      </c>
      <c r="B1108" t="s">
        <v>1399</v>
      </c>
      <c r="C1108" t="s">
        <v>1075</v>
      </c>
    </row>
    <row r="1109" spans="1:3">
      <c r="A1109" t="s">
        <v>1521</v>
      </c>
      <c r="B1109" t="s">
        <v>1525</v>
      </c>
      <c r="C1109" t="s">
        <v>1075</v>
      </c>
    </row>
    <row r="1110" spans="1:3">
      <c r="A1110" t="s">
        <v>1521</v>
      </c>
      <c r="B1110" t="s">
        <v>1526</v>
      </c>
      <c r="C1110" t="s">
        <v>1075</v>
      </c>
    </row>
    <row r="1111" spans="1:3">
      <c r="A1111" t="s">
        <v>1521</v>
      </c>
      <c r="B1111" t="s">
        <v>1527</v>
      </c>
      <c r="C1111" t="s">
        <v>1075</v>
      </c>
    </row>
    <row r="1112" spans="1:3">
      <c r="A1112" t="s">
        <v>1521</v>
      </c>
      <c r="B1112" t="s">
        <v>1528</v>
      </c>
      <c r="C1112" t="s">
        <v>1075</v>
      </c>
    </row>
    <row r="1113" spans="1:3">
      <c r="A1113" t="s">
        <v>1521</v>
      </c>
      <c r="B1113" t="s">
        <v>1529</v>
      </c>
      <c r="C1113" t="s">
        <v>1075</v>
      </c>
    </row>
    <row r="1114" spans="1:3">
      <c r="A1114" t="s">
        <v>1521</v>
      </c>
      <c r="B1114" t="s">
        <v>1530</v>
      </c>
      <c r="C1114" t="s">
        <v>1075</v>
      </c>
    </row>
    <row r="1115" spans="1:3">
      <c r="A1115" t="s">
        <v>1521</v>
      </c>
      <c r="B1115" t="s">
        <v>1521</v>
      </c>
      <c r="C1115" t="s">
        <v>1075</v>
      </c>
    </row>
    <row r="1116" spans="1:3">
      <c r="A1116" t="s">
        <v>1521</v>
      </c>
      <c r="B1116" t="s">
        <v>1531</v>
      </c>
      <c r="C1116" t="s">
        <v>1075</v>
      </c>
    </row>
    <row r="1117" spans="1:3">
      <c r="A1117" t="s">
        <v>1532</v>
      </c>
      <c r="B1117" t="s">
        <v>1156</v>
      </c>
      <c r="C1117" t="s">
        <v>1075</v>
      </c>
    </row>
    <row r="1118" spans="1:3">
      <c r="A1118" t="s">
        <v>1532</v>
      </c>
      <c r="B1118" t="s">
        <v>1533</v>
      </c>
      <c r="C1118" t="s">
        <v>1075</v>
      </c>
    </row>
    <row r="1119" spans="1:3">
      <c r="A1119" t="s">
        <v>1532</v>
      </c>
      <c r="B1119" t="s">
        <v>1534</v>
      </c>
      <c r="C1119" t="s">
        <v>1075</v>
      </c>
    </row>
    <row r="1120" spans="1:3">
      <c r="A1120" t="s">
        <v>1532</v>
      </c>
      <c r="B1120" t="s">
        <v>1535</v>
      </c>
      <c r="C1120" t="s">
        <v>1075</v>
      </c>
    </row>
    <row r="1121" spans="1:3">
      <c r="A1121" t="s">
        <v>1532</v>
      </c>
      <c r="B1121" t="s">
        <v>1536</v>
      </c>
      <c r="C1121" t="s">
        <v>1075</v>
      </c>
    </row>
    <row r="1122" spans="1:3">
      <c r="A1122" t="s">
        <v>1532</v>
      </c>
      <c r="B1122" t="s">
        <v>1537</v>
      </c>
      <c r="C1122" t="s">
        <v>1075</v>
      </c>
    </row>
    <row r="1123" spans="1:3">
      <c r="A1123" t="s">
        <v>1532</v>
      </c>
      <c r="B1123" t="s">
        <v>1538</v>
      </c>
      <c r="C1123" t="s">
        <v>1075</v>
      </c>
    </row>
    <row r="1124" spans="1:3">
      <c r="A1124" t="s">
        <v>1532</v>
      </c>
      <c r="B1124" t="s">
        <v>1539</v>
      </c>
      <c r="C1124" t="s">
        <v>1075</v>
      </c>
    </row>
    <row r="1125" spans="1:3">
      <c r="A1125" t="s">
        <v>1532</v>
      </c>
      <c r="B1125" t="s">
        <v>1540</v>
      </c>
      <c r="C1125" t="s">
        <v>1075</v>
      </c>
    </row>
    <row r="1126" spans="1:3">
      <c r="A1126" t="s">
        <v>1532</v>
      </c>
      <c r="B1126" t="s">
        <v>1541</v>
      </c>
      <c r="C1126" t="s">
        <v>1075</v>
      </c>
    </row>
    <row r="1127" spans="1:3">
      <c r="A1127" t="s">
        <v>1532</v>
      </c>
      <c r="B1127" t="s">
        <v>1542</v>
      </c>
      <c r="C1127" t="s">
        <v>1075</v>
      </c>
    </row>
    <row r="1128" spans="1:3">
      <c r="A1128" t="s">
        <v>1532</v>
      </c>
      <c r="B1128" t="s">
        <v>1543</v>
      </c>
      <c r="C1128" t="s">
        <v>1075</v>
      </c>
    </row>
    <row r="1129" spans="1:3">
      <c r="A1129" t="s">
        <v>1532</v>
      </c>
      <c r="B1129" t="s">
        <v>1544</v>
      </c>
      <c r="C1129" t="s">
        <v>1075</v>
      </c>
    </row>
    <row r="1130" spans="1:3">
      <c r="A1130" t="s">
        <v>1532</v>
      </c>
      <c r="B1130" t="s">
        <v>1545</v>
      </c>
      <c r="C1130" t="s">
        <v>1075</v>
      </c>
    </row>
    <row r="1131" spans="1:3">
      <c r="A1131" t="s">
        <v>1532</v>
      </c>
      <c r="B1131" t="s">
        <v>1546</v>
      </c>
      <c r="C1131" t="s">
        <v>1075</v>
      </c>
    </row>
    <row r="1132" spans="1:3">
      <c r="A1132" t="s">
        <v>1532</v>
      </c>
      <c r="B1132" t="s">
        <v>1547</v>
      </c>
      <c r="C1132" t="s">
        <v>1075</v>
      </c>
    </row>
    <row r="1133" spans="1:3">
      <c r="A1133" t="s">
        <v>1532</v>
      </c>
      <c r="B1133" t="s">
        <v>1548</v>
      </c>
      <c r="C1133" t="s">
        <v>1075</v>
      </c>
    </row>
    <row r="1134" spans="1:3">
      <c r="A1134" t="s">
        <v>1532</v>
      </c>
      <c r="B1134" t="s">
        <v>1549</v>
      </c>
      <c r="C1134" t="s">
        <v>1075</v>
      </c>
    </row>
    <row r="1135" spans="1:3">
      <c r="A1135" t="s">
        <v>1532</v>
      </c>
      <c r="B1135" t="s">
        <v>1550</v>
      </c>
      <c r="C1135" t="s">
        <v>1075</v>
      </c>
    </row>
    <row r="1136" spans="1:3">
      <c r="A1136" t="s">
        <v>1532</v>
      </c>
      <c r="B1136" t="s">
        <v>1551</v>
      </c>
      <c r="C1136" t="s">
        <v>1075</v>
      </c>
    </row>
    <row r="1137" spans="1:3">
      <c r="A1137" t="s">
        <v>1532</v>
      </c>
      <c r="B1137" t="s">
        <v>1552</v>
      </c>
      <c r="C1137" t="s">
        <v>1075</v>
      </c>
    </row>
    <row r="1138" spans="1:3">
      <c r="A1138" t="s">
        <v>1532</v>
      </c>
      <c r="B1138" t="s">
        <v>1553</v>
      </c>
      <c r="C1138" t="s">
        <v>1075</v>
      </c>
    </row>
    <row r="1139" spans="1:3">
      <c r="A1139" t="s">
        <v>1532</v>
      </c>
      <c r="B1139" t="s">
        <v>1554</v>
      </c>
      <c r="C1139" t="s">
        <v>1075</v>
      </c>
    </row>
    <row r="1140" spans="1:3">
      <c r="A1140" t="s">
        <v>1532</v>
      </c>
      <c r="B1140" t="s">
        <v>1555</v>
      </c>
      <c r="C1140" t="s">
        <v>1075</v>
      </c>
    </row>
    <row r="1141" spans="1:3">
      <c r="A1141" t="s">
        <v>1532</v>
      </c>
      <c r="B1141" t="s">
        <v>1556</v>
      </c>
      <c r="C1141" t="s">
        <v>1075</v>
      </c>
    </row>
    <row r="1142" spans="1:3">
      <c r="A1142" t="s">
        <v>1557</v>
      </c>
      <c r="B1142" t="s">
        <v>1558</v>
      </c>
      <c r="C1142" t="s">
        <v>1075</v>
      </c>
    </row>
    <row r="1143" spans="1:3">
      <c r="A1143" t="s">
        <v>1557</v>
      </c>
      <c r="B1143" t="s">
        <v>1559</v>
      </c>
      <c r="C1143" t="s">
        <v>1075</v>
      </c>
    </row>
    <row r="1144" spans="1:3">
      <c r="A1144" t="s">
        <v>1557</v>
      </c>
      <c r="B1144" t="s">
        <v>1560</v>
      </c>
      <c r="C1144" t="s">
        <v>1075</v>
      </c>
    </row>
    <row r="1145" spans="1:3">
      <c r="A1145" t="s">
        <v>1557</v>
      </c>
      <c r="B1145" t="s">
        <v>1561</v>
      </c>
      <c r="C1145" t="s">
        <v>1075</v>
      </c>
    </row>
    <row r="1146" spans="1:3">
      <c r="A1146" t="s">
        <v>1557</v>
      </c>
      <c r="B1146" t="s">
        <v>1562</v>
      </c>
      <c r="C1146" t="s">
        <v>1075</v>
      </c>
    </row>
    <row r="1147" spans="1:3">
      <c r="A1147" t="s">
        <v>1557</v>
      </c>
      <c r="B1147" t="s">
        <v>1563</v>
      </c>
      <c r="C1147" t="s">
        <v>1075</v>
      </c>
    </row>
    <row r="1148" spans="1:3">
      <c r="A1148" t="s">
        <v>1557</v>
      </c>
      <c r="B1148" t="s">
        <v>1564</v>
      </c>
      <c r="C1148" t="s">
        <v>1075</v>
      </c>
    </row>
    <row r="1149" spans="1:3">
      <c r="A1149" t="s">
        <v>1557</v>
      </c>
      <c r="B1149" t="s">
        <v>1565</v>
      </c>
      <c r="C1149" t="s">
        <v>1075</v>
      </c>
    </row>
    <row r="1150" spans="1:3">
      <c r="A1150" t="s">
        <v>1557</v>
      </c>
      <c r="B1150" t="s">
        <v>1566</v>
      </c>
      <c r="C1150" t="s">
        <v>1075</v>
      </c>
    </row>
    <row r="1151" spans="1:3">
      <c r="A1151" t="s">
        <v>1557</v>
      </c>
      <c r="B1151" t="s">
        <v>1567</v>
      </c>
      <c r="C1151" t="s">
        <v>1075</v>
      </c>
    </row>
    <row r="1152" spans="1:3">
      <c r="A1152" t="s">
        <v>1557</v>
      </c>
      <c r="B1152" t="s">
        <v>1568</v>
      </c>
      <c r="C1152" t="s">
        <v>1075</v>
      </c>
    </row>
    <row r="1153" spans="1:3">
      <c r="A1153" t="s">
        <v>1557</v>
      </c>
      <c r="B1153" t="s">
        <v>1569</v>
      </c>
      <c r="C1153" t="s">
        <v>1075</v>
      </c>
    </row>
    <row r="1154" spans="1:3">
      <c r="A1154" t="s">
        <v>1557</v>
      </c>
      <c r="B1154" t="s">
        <v>1570</v>
      </c>
      <c r="C1154" t="s">
        <v>1075</v>
      </c>
    </row>
    <row r="1155" spans="1:3">
      <c r="A1155" t="s">
        <v>1557</v>
      </c>
      <c r="B1155" t="s">
        <v>1571</v>
      </c>
      <c r="C1155" t="s">
        <v>1075</v>
      </c>
    </row>
    <row r="1156" spans="1:3">
      <c r="A1156" t="s">
        <v>1557</v>
      </c>
      <c r="B1156" t="s">
        <v>1572</v>
      </c>
      <c r="C1156" t="s">
        <v>1075</v>
      </c>
    </row>
    <row r="1157" spans="1:3">
      <c r="A1157" t="s">
        <v>1557</v>
      </c>
      <c r="B1157" t="s">
        <v>1573</v>
      </c>
      <c r="C1157" t="s">
        <v>1075</v>
      </c>
    </row>
    <row r="1158" spans="1:3">
      <c r="A1158" t="s">
        <v>1557</v>
      </c>
      <c r="B1158" t="s">
        <v>1574</v>
      </c>
      <c r="C1158" t="s">
        <v>1075</v>
      </c>
    </row>
    <row r="1159" spans="1:3">
      <c r="A1159" t="s">
        <v>1557</v>
      </c>
      <c r="B1159" t="s">
        <v>1575</v>
      </c>
      <c r="C1159" t="s">
        <v>1075</v>
      </c>
    </row>
    <row r="1160" spans="1:3">
      <c r="A1160" t="s">
        <v>1557</v>
      </c>
      <c r="B1160" t="s">
        <v>1576</v>
      </c>
      <c r="C1160" t="s">
        <v>1075</v>
      </c>
    </row>
    <row r="1161" spans="1:3">
      <c r="A1161" t="s">
        <v>1557</v>
      </c>
      <c r="B1161" t="s">
        <v>1577</v>
      </c>
      <c r="C1161" t="s">
        <v>1075</v>
      </c>
    </row>
    <row r="1162" spans="1:3">
      <c r="A1162" t="s">
        <v>1557</v>
      </c>
      <c r="B1162" t="s">
        <v>1578</v>
      </c>
      <c r="C1162" t="s">
        <v>1075</v>
      </c>
    </row>
    <row r="1163" spans="1:3">
      <c r="A1163" t="s">
        <v>1557</v>
      </c>
      <c r="B1163" t="s">
        <v>1579</v>
      </c>
      <c r="C1163" t="s">
        <v>1075</v>
      </c>
    </row>
    <row r="1164" spans="1:3">
      <c r="A1164" t="s">
        <v>1557</v>
      </c>
      <c r="B1164" t="s">
        <v>1580</v>
      </c>
      <c r="C1164" t="s">
        <v>1075</v>
      </c>
    </row>
    <row r="1165" spans="1:3">
      <c r="A1165" t="s">
        <v>1557</v>
      </c>
      <c r="B1165" t="s">
        <v>1205</v>
      </c>
      <c r="C1165" t="s">
        <v>1075</v>
      </c>
    </row>
    <row r="1166" spans="1:3">
      <c r="A1166" t="s">
        <v>1557</v>
      </c>
      <c r="B1166" t="s">
        <v>1581</v>
      </c>
      <c r="C1166" t="s">
        <v>1075</v>
      </c>
    </row>
    <row r="1167" spans="1:3">
      <c r="A1167" t="s">
        <v>1557</v>
      </c>
      <c r="B1167" t="s">
        <v>1582</v>
      </c>
      <c r="C1167" t="s">
        <v>1075</v>
      </c>
    </row>
    <row r="1168" spans="1:3">
      <c r="A1168" t="s">
        <v>1557</v>
      </c>
      <c r="B1168" t="s">
        <v>1583</v>
      </c>
      <c r="C1168" t="s">
        <v>1075</v>
      </c>
    </row>
    <row r="1169" spans="1:3">
      <c r="A1169" t="s">
        <v>1557</v>
      </c>
      <c r="B1169" t="s">
        <v>1584</v>
      </c>
      <c r="C1169" t="s">
        <v>1075</v>
      </c>
    </row>
    <row r="1170" spans="1:3">
      <c r="A1170" t="s">
        <v>1557</v>
      </c>
      <c r="B1170" t="s">
        <v>1585</v>
      </c>
      <c r="C1170" t="s">
        <v>1075</v>
      </c>
    </row>
    <row r="1171" spans="1:3">
      <c r="A1171" t="s">
        <v>1557</v>
      </c>
      <c r="B1171" t="s">
        <v>1586</v>
      </c>
      <c r="C1171" t="s">
        <v>1075</v>
      </c>
    </row>
    <row r="1172" spans="1:3">
      <c r="A1172" t="s">
        <v>1557</v>
      </c>
      <c r="B1172" t="s">
        <v>1587</v>
      </c>
      <c r="C1172" t="s">
        <v>1075</v>
      </c>
    </row>
    <row r="1173" spans="1:3">
      <c r="A1173" t="s">
        <v>1557</v>
      </c>
      <c r="B1173" t="s">
        <v>1588</v>
      </c>
      <c r="C1173" t="s">
        <v>1075</v>
      </c>
    </row>
    <row r="1174" spans="1:3">
      <c r="A1174" t="s">
        <v>1557</v>
      </c>
      <c r="B1174" t="s">
        <v>1589</v>
      </c>
      <c r="C1174" t="s">
        <v>1075</v>
      </c>
    </row>
    <row r="1175" spans="1:3">
      <c r="A1175" t="s">
        <v>1557</v>
      </c>
      <c r="B1175" t="s">
        <v>1590</v>
      </c>
      <c r="C1175" t="s">
        <v>1075</v>
      </c>
    </row>
    <row r="1176" spans="1:3">
      <c r="A1176" t="s">
        <v>1557</v>
      </c>
      <c r="B1176" t="s">
        <v>1591</v>
      </c>
      <c r="C1176" t="s">
        <v>1075</v>
      </c>
    </row>
    <row r="1177" spans="1:3">
      <c r="A1177" t="s">
        <v>1557</v>
      </c>
      <c r="B1177" t="s">
        <v>1592</v>
      </c>
      <c r="C1177" t="s">
        <v>1075</v>
      </c>
    </row>
    <row r="1178" spans="1:3">
      <c r="A1178" t="s">
        <v>1557</v>
      </c>
      <c r="B1178" t="s">
        <v>1593</v>
      </c>
      <c r="C1178" t="s">
        <v>1075</v>
      </c>
    </row>
    <row r="1179" spans="1:3">
      <c r="A1179" t="s">
        <v>1557</v>
      </c>
      <c r="B1179" t="s">
        <v>1594</v>
      </c>
      <c r="C1179" t="s">
        <v>1075</v>
      </c>
    </row>
    <row r="1180" spans="1:3">
      <c r="A1180" t="s">
        <v>1557</v>
      </c>
      <c r="B1180" t="s">
        <v>1595</v>
      </c>
      <c r="C1180" t="s">
        <v>1075</v>
      </c>
    </row>
    <row r="1181" spans="1:3">
      <c r="A1181" t="s">
        <v>1557</v>
      </c>
      <c r="B1181" t="s">
        <v>1596</v>
      </c>
      <c r="C1181" t="s">
        <v>1075</v>
      </c>
    </row>
    <row r="1182" spans="1:3">
      <c r="A1182" t="s">
        <v>1557</v>
      </c>
      <c r="B1182" t="s">
        <v>1597</v>
      </c>
      <c r="C1182" t="s">
        <v>1075</v>
      </c>
    </row>
    <row r="1183" spans="1:3">
      <c r="A1183" t="s">
        <v>1557</v>
      </c>
      <c r="B1183" t="s">
        <v>1598</v>
      </c>
      <c r="C1183" t="s">
        <v>1075</v>
      </c>
    </row>
    <row r="1184" spans="1:3">
      <c r="A1184" t="s">
        <v>1557</v>
      </c>
      <c r="B1184" t="s">
        <v>1599</v>
      </c>
      <c r="C1184" t="s">
        <v>1075</v>
      </c>
    </row>
    <row r="1185" spans="1:3">
      <c r="A1185" t="s">
        <v>1557</v>
      </c>
      <c r="B1185" t="s">
        <v>1600</v>
      </c>
      <c r="C1185" t="s">
        <v>1075</v>
      </c>
    </row>
    <row r="1186" spans="1:3">
      <c r="A1186" t="s">
        <v>1557</v>
      </c>
      <c r="B1186" t="s">
        <v>1601</v>
      </c>
      <c r="C1186" t="s">
        <v>1075</v>
      </c>
    </row>
    <row r="1187" spans="1:3">
      <c r="A1187" t="s">
        <v>1557</v>
      </c>
      <c r="B1187" t="s">
        <v>1602</v>
      </c>
      <c r="C1187" t="s">
        <v>1075</v>
      </c>
    </row>
    <row r="1188" spans="1:3">
      <c r="A1188" t="s">
        <v>1557</v>
      </c>
      <c r="B1188" t="s">
        <v>1603</v>
      </c>
      <c r="C1188" t="s">
        <v>1075</v>
      </c>
    </row>
    <row r="1189" spans="1:3">
      <c r="A1189" t="s">
        <v>1557</v>
      </c>
      <c r="B1189" t="s">
        <v>1604</v>
      </c>
      <c r="C1189" t="s">
        <v>1075</v>
      </c>
    </row>
    <row r="1190" spans="1:3">
      <c r="A1190" t="s">
        <v>1557</v>
      </c>
      <c r="B1190" t="s">
        <v>1605</v>
      </c>
      <c r="C1190" t="s">
        <v>1075</v>
      </c>
    </row>
    <row r="1191" spans="1:3">
      <c r="A1191" t="s">
        <v>1557</v>
      </c>
      <c r="B1191" t="s">
        <v>1606</v>
      </c>
      <c r="C1191" t="s">
        <v>1075</v>
      </c>
    </row>
    <row r="1192" spans="1:3">
      <c r="A1192" t="s">
        <v>1557</v>
      </c>
      <c r="B1192" t="s">
        <v>1607</v>
      </c>
      <c r="C1192" t="s">
        <v>1075</v>
      </c>
    </row>
    <row r="1193" spans="1:3">
      <c r="A1193" t="s">
        <v>1557</v>
      </c>
      <c r="B1193" t="s">
        <v>1608</v>
      </c>
      <c r="C1193" t="s">
        <v>1075</v>
      </c>
    </row>
    <row r="1194" spans="1:3">
      <c r="A1194" t="s">
        <v>1557</v>
      </c>
      <c r="B1194" t="s">
        <v>1609</v>
      </c>
      <c r="C1194" t="s">
        <v>1075</v>
      </c>
    </row>
    <row r="1195" spans="1:3">
      <c r="A1195" t="s">
        <v>1557</v>
      </c>
      <c r="B1195" t="s">
        <v>1610</v>
      </c>
      <c r="C1195" t="s">
        <v>1075</v>
      </c>
    </row>
    <row r="1196" spans="1:3">
      <c r="A1196" t="s">
        <v>1557</v>
      </c>
      <c r="B1196" t="s">
        <v>1611</v>
      </c>
      <c r="C1196" t="s">
        <v>1075</v>
      </c>
    </row>
    <row r="1197" spans="1:3">
      <c r="A1197" t="s">
        <v>1557</v>
      </c>
      <c r="B1197" t="s">
        <v>1612</v>
      </c>
      <c r="C1197" t="s">
        <v>1075</v>
      </c>
    </row>
    <row r="1198" spans="1:3">
      <c r="A1198" t="s">
        <v>1557</v>
      </c>
      <c r="B1198" t="s">
        <v>1613</v>
      </c>
      <c r="C1198" t="s">
        <v>1075</v>
      </c>
    </row>
    <row r="1199" spans="1:3">
      <c r="A1199" t="s">
        <v>1557</v>
      </c>
      <c r="B1199" t="s">
        <v>1614</v>
      </c>
      <c r="C1199" t="s">
        <v>1075</v>
      </c>
    </row>
    <row r="1200" spans="1:3">
      <c r="A1200" t="s">
        <v>1557</v>
      </c>
      <c r="B1200" t="s">
        <v>1615</v>
      </c>
      <c r="C1200" t="s">
        <v>1075</v>
      </c>
    </row>
    <row r="1201" spans="1:3">
      <c r="A1201" t="s">
        <v>1557</v>
      </c>
      <c r="B1201" t="s">
        <v>1616</v>
      </c>
      <c r="C1201" t="s">
        <v>1075</v>
      </c>
    </row>
    <row r="1202" spans="1:3">
      <c r="A1202" t="s">
        <v>1557</v>
      </c>
      <c r="B1202" t="s">
        <v>1617</v>
      </c>
      <c r="C1202" t="s">
        <v>1075</v>
      </c>
    </row>
    <row r="1203" spans="1:3">
      <c r="A1203" t="s">
        <v>1557</v>
      </c>
      <c r="B1203" t="s">
        <v>1618</v>
      </c>
      <c r="C1203" t="s">
        <v>1075</v>
      </c>
    </row>
    <row r="1204" spans="1:3">
      <c r="A1204" t="s">
        <v>1557</v>
      </c>
      <c r="B1204" t="s">
        <v>1619</v>
      </c>
      <c r="C1204" t="s">
        <v>1075</v>
      </c>
    </row>
    <row r="1205" spans="1:3">
      <c r="A1205" t="s">
        <v>1557</v>
      </c>
      <c r="B1205" t="s">
        <v>1620</v>
      </c>
      <c r="C1205" t="s">
        <v>1075</v>
      </c>
    </row>
    <row r="1206" spans="1:3">
      <c r="A1206" t="s">
        <v>1557</v>
      </c>
      <c r="B1206" t="s">
        <v>1621</v>
      </c>
      <c r="C1206" t="s">
        <v>1075</v>
      </c>
    </row>
    <row r="1207" spans="1:3">
      <c r="A1207" t="s">
        <v>1557</v>
      </c>
      <c r="B1207" t="s">
        <v>1106</v>
      </c>
      <c r="C1207" t="s">
        <v>1075</v>
      </c>
    </row>
    <row r="1208" spans="1:3">
      <c r="A1208" t="s">
        <v>1557</v>
      </c>
      <c r="B1208" t="s">
        <v>1622</v>
      </c>
      <c r="C1208" t="s">
        <v>1075</v>
      </c>
    </row>
    <row r="1209" spans="1:3">
      <c r="A1209" t="s">
        <v>1557</v>
      </c>
      <c r="B1209" t="s">
        <v>1623</v>
      </c>
      <c r="C1209" t="s">
        <v>1075</v>
      </c>
    </row>
    <row r="1210" spans="1:3">
      <c r="A1210" t="s">
        <v>1557</v>
      </c>
      <c r="B1210" t="s">
        <v>1624</v>
      </c>
      <c r="C1210" t="s">
        <v>1075</v>
      </c>
    </row>
    <row r="1211" spans="1:3">
      <c r="A1211" t="s">
        <v>1557</v>
      </c>
      <c r="B1211" t="s">
        <v>1625</v>
      </c>
      <c r="C1211" t="s">
        <v>1075</v>
      </c>
    </row>
    <row r="1212" spans="1:3">
      <c r="A1212" t="s">
        <v>1557</v>
      </c>
      <c r="B1212" t="s">
        <v>1626</v>
      </c>
      <c r="C1212" t="s">
        <v>1075</v>
      </c>
    </row>
    <row r="1213" spans="1:3">
      <c r="A1213" t="s">
        <v>1557</v>
      </c>
      <c r="B1213" t="s">
        <v>1627</v>
      </c>
      <c r="C1213" t="s">
        <v>1075</v>
      </c>
    </row>
    <row r="1214" spans="1:3">
      <c r="A1214" t="s">
        <v>1557</v>
      </c>
      <c r="B1214" t="s">
        <v>1628</v>
      </c>
      <c r="C1214" t="s">
        <v>1075</v>
      </c>
    </row>
    <row r="1215" spans="1:3">
      <c r="A1215" t="s">
        <v>1557</v>
      </c>
      <c r="B1215" t="s">
        <v>1629</v>
      </c>
      <c r="C1215" t="s">
        <v>1075</v>
      </c>
    </row>
    <row r="1216" spans="1:3">
      <c r="A1216" t="s">
        <v>1557</v>
      </c>
      <c r="B1216" t="s">
        <v>1630</v>
      </c>
      <c r="C1216" t="s">
        <v>1075</v>
      </c>
    </row>
    <row r="1217" spans="1:3">
      <c r="A1217" t="s">
        <v>1557</v>
      </c>
      <c r="B1217" t="s">
        <v>1631</v>
      </c>
      <c r="C1217" t="s">
        <v>1075</v>
      </c>
    </row>
    <row r="1218" spans="1:3">
      <c r="A1218" t="s">
        <v>1557</v>
      </c>
      <c r="B1218" t="s">
        <v>1632</v>
      </c>
      <c r="C1218" t="s">
        <v>1075</v>
      </c>
    </row>
    <row r="1219" spans="1:3">
      <c r="A1219" t="s">
        <v>1557</v>
      </c>
      <c r="B1219" t="s">
        <v>1633</v>
      </c>
      <c r="C1219" t="s">
        <v>1075</v>
      </c>
    </row>
    <row r="1220" spans="1:3">
      <c r="A1220" t="s">
        <v>1557</v>
      </c>
      <c r="B1220" t="s">
        <v>1634</v>
      </c>
      <c r="C1220" t="s">
        <v>1075</v>
      </c>
    </row>
    <row r="1221" spans="1:3">
      <c r="A1221" t="s">
        <v>1635</v>
      </c>
      <c r="B1221" t="s">
        <v>1636</v>
      </c>
      <c r="C1221" t="s">
        <v>1075</v>
      </c>
    </row>
    <row r="1222" spans="1:3">
      <c r="A1222" t="s">
        <v>1635</v>
      </c>
      <c r="B1222" t="s">
        <v>1637</v>
      </c>
      <c r="C1222" t="s">
        <v>1075</v>
      </c>
    </row>
    <row r="1223" spans="1:3">
      <c r="A1223" t="s">
        <v>1635</v>
      </c>
      <c r="B1223" t="s">
        <v>1638</v>
      </c>
      <c r="C1223" t="s">
        <v>1075</v>
      </c>
    </row>
    <row r="1224" spans="1:3">
      <c r="A1224" t="s">
        <v>1635</v>
      </c>
      <c r="B1224" t="s">
        <v>1639</v>
      </c>
      <c r="C1224" t="s">
        <v>1075</v>
      </c>
    </row>
    <row r="1225" spans="1:3">
      <c r="A1225" t="s">
        <v>1635</v>
      </c>
      <c r="B1225" t="s">
        <v>1640</v>
      </c>
      <c r="C1225" t="s">
        <v>1075</v>
      </c>
    </row>
    <row r="1226" spans="1:3">
      <c r="A1226" t="s">
        <v>1635</v>
      </c>
      <c r="B1226" t="s">
        <v>1641</v>
      </c>
      <c r="C1226" t="s">
        <v>1075</v>
      </c>
    </row>
    <row r="1227" spans="1:3">
      <c r="A1227" t="s">
        <v>1635</v>
      </c>
      <c r="B1227" t="s">
        <v>1642</v>
      </c>
      <c r="C1227" t="s">
        <v>1075</v>
      </c>
    </row>
    <row r="1228" spans="1:3">
      <c r="A1228" t="s">
        <v>1635</v>
      </c>
      <c r="B1228" t="s">
        <v>1643</v>
      </c>
      <c r="C1228" t="s">
        <v>1075</v>
      </c>
    </row>
    <row r="1229" spans="1:3">
      <c r="A1229" t="s">
        <v>1635</v>
      </c>
      <c r="B1229" t="s">
        <v>627</v>
      </c>
      <c r="C1229" t="s">
        <v>1075</v>
      </c>
    </row>
    <row r="1230" spans="1:3">
      <c r="A1230" t="s">
        <v>1635</v>
      </c>
      <c r="B1230" t="s">
        <v>1644</v>
      </c>
      <c r="C1230" t="s">
        <v>1075</v>
      </c>
    </row>
    <row r="1231" spans="1:3">
      <c r="A1231" t="s">
        <v>1635</v>
      </c>
      <c r="B1231" t="s">
        <v>1645</v>
      </c>
      <c r="C1231" t="s">
        <v>1075</v>
      </c>
    </row>
    <row r="1232" spans="1:3">
      <c r="A1232" t="s">
        <v>1635</v>
      </c>
      <c r="B1232" t="s">
        <v>1646</v>
      </c>
      <c r="C1232" t="s">
        <v>1075</v>
      </c>
    </row>
    <row r="1233" spans="1:3">
      <c r="A1233" t="s">
        <v>1635</v>
      </c>
      <c r="B1233" t="s">
        <v>1647</v>
      </c>
      <c r="C1233" t="s">
        <v>1075</v>
      </c>
    </row>
    <row r="1234" spans="1:3">
      <c r="A1234" t="s">
        <v>1635</v>
      </c>
      <c r="B1234" t="s">
        <v>1102</v>
      </c>
      <c r="C1234" t="s">
        <v>1075</v>
      </c>
    </row>
    <row r="1235" spans="1:3">
      <c r="A1235" t="s">
        <v>1635</v>
      </c>
      <c r="B1235" t="s">
        <v>1648</v>
      </c>
      <c r="C1235" t="s">
        <v>1075</v>
      </c>
    </row>
    <row r="1236" spans="1:3">
      <c r="A1236" t="s">
        <v>1635</v>
      </c>
      <c r="B1236" t="s">
        <v>1649</v>
      </c>
      <c r="C1236" t="s">
        <v>1075</v>
      </c>
    </row>
    <row r="1237" spans="1:3">
      <c r="A1237" t="s">
        <v>1635</v>
      </c>
      <c r="B1237" t="s">
        <v>1650</v>
      </c>
      <c r="C1237" t="s">
        <v>1075</v>
      </c>
    </row>
    <row r="1238" spans="1:3">
      <c r="A1238" t="s">
        <v>1635</v>
      </c>
      <c r="B1238" t="s">
        <v>1651</v>
      </c>
      <c r="C1238" t="s">
        <v>1075</v>
      </c>
    </row>
    <row r="1239" spans="1:3">
      <c r="A1239" t="s">
        <v>1652</v>
      </c>
      <c r="B1239" t="s">
        <v>1653</v>
      </c>
      <c r="C1239" t="s">
        <v>1075</v>
      </c>
    </row>
    <row r="1240" spans="1:3">
      <c r="A1240" t="s">
        <v>1652</v>
      </c>
      <c r="B1240" t="s">
        <v>1654</v>
      </c>
      <c r="C1240" t="s">
        <v>1075</v>
      </c>
    </row>
    <row r="1241" spans="1:3">
      <c r="A1241" t="s">
        <v>1652</v>
      </c>
      <c r="B1241" t="s">
        <v>1655</v>
      </c>
      <c r="C1241" t="s">
        <v>1075</v>
      </c>
    </row>
    <row r="1242" spans="1:3">
      <c r="A1242" t="s">
        <v>1652</v>
      </c>
      <c r="B1242" t="s">
        <v>1656</v>
      </c>
      <c r="C1242" t="s">
        <v>1075</v>
      </c>
    </row>
    <row r="1243" spans="1:3">
      <c r="A1243" t="s">
        <v>1652</v>
      </c>
      <c r="B1243" t="s">
        <v>1657</v>
      </c>
      <c r="C1243" t="s">
        <v>1075</v>
      </c>
    </row>
    <row r="1244" spans="1:3">
      <c r="A1244" t="s">
        <v>1652</v>
      </c>
      <c r="B1244" t="s">
        <v>1166</v>
      </c>
      <c r="C1244" t="s">
        <v>1075</v>
      </c>
    </row>
    <row r="1245" spans="1:3">
      <c r="A1245" t="s">
        <v>1652</v>
      </c>
      <c r="B1245" t="s">
        <v>1658</v>
      </c>
      <c r="C1245" t="s">
        <v>1075</v>
      </c>
    </row>
    <row r="1246" spans="1:3">
      <c r="A1246" t="s">
        <v>1652</v>
      </c>
      <c r="B1246" t="s">
        <v>1659</v>
      </c>
      <c r="C1246" t="s">
        <v>1075</v>
      </c>
    </row>
    <row r="1247" spans="1:3">
      <c r="A1247" t="s">
        <v>1652</v>
      </c>
      <c r="B1247" t="s">
        <v>1660</v>
      </c>
      <c r="C1247" t="s">
        <v>1075</v>
      </c>
    </row>
    <row r="1248" spans="1:3">
      <c r="A1248" t="s">
        <v>1652</v>
      </c>
      <c r="B1248" t="s">
        <v>1661</v>
      </c>
      <c r="C1248" t="s">
        <v>1075</v>
      </c>
    </row>
    <row r="1249" spans="1:3">
      <c r="A1249" t="s">
        <v>1662</v>
      </c>
      <c r="B1249" t="s">
        <v>1663</v>
      </c>
      <c r="C1249" t="s">
        <v>1075</v>
      </c>
    </row>
    <row r="1250" spans="1:3">
      <c r="A1250" t="s">
        <v>1662</v>
      </c>
      <c r="B1250" t="s">
        <v>1664</v>
      </c>
      <c r="C1250" t="s">
        <v>1075</v>
      </c>
    </row>
    <row r="1251" spans="1:3">
      <c r="A1251" t="s">
        <v>1662</v>
      </c>
      <c r="B1251" t="s">
        <v>1665</v>
      </c>
      <c r="C1251" t="s">
        <v>1075</v>
      </c>
    </row>
    <row r="1252" spans="1:3">
      <c r="A1252" t="s">
        <v>1662</v>
      </c>
      <c r="B1252" t="s">
        <v>1666</v>
      </c>
      <c r="C1252" t="s">
        <v>1075</v>
      </c>
    </row>
    <row r="1253" spans="1:3">
      <c r="A1253" t="s">
        <v>1662</v>
      </c>
      <c r="B1253" t="s">
        <v>1544</v>
      </c>
      <c r="C1253" t="s">
        <v>1075</v>
      </c>
    </row>
    <row r="1254" spans="1:3">
      <c r="A1254" t="s">
        <v>1662</v>
      </c>
      <c r="B1254" t="s">
        <v>1143</v>
      </c>
      <c r="C1254" t="s">
        <v>1075</v>
      </c>
    </row>
    <row r="1255" spans="1:3">
      <c r="A1255" t="s">
        <v>1662</v>
      </c>
      <c r="B1255" t="s">
        <v>1667</v>
      </c>
      <c r="C1255" t="s">
        <v>1075</v>
      </c>
    </row>
    <row r="1256" spans="1:3">
      <c r="A1256" t="s">
        <v>1662</v>
      </c>
      <c r="B1256" t="s">
        <v>1668</v>
      </c>
      <c r="C1256" t="s">
        <v>1075</v>
      </c>
    </row>
    <row r="1257" spans="1:3">
      <c r="A1257" t="s">
        <v>1662</v>
      </c>
      <c r="B1257" t="s">
        <v>1669</v>
      </c>
      <c r="C1257" t="s">
        <v>1075</v>
      </c>
    </row>
    <row r="1258" spans="1:3">
      <c r="A1258" t="s">
        <v>1662</v>
      </c>
      <c r="B1258" t="s">
        <v>1198</v>
      </c>
      <c r="C1258" t="s">
        <v>1075</v>
      </c>
    </row>
    <row r="1259" spans="1:3">
      <c r="A1259" t="s">
        <v>1662</v>
      </c>
      <c r="B1259" t="s">
        <v>1670</v>
      </c>
      <c r="C1259" t="s">
        <v>1075</v>
      </c>
    </row>
    <row r="1260" spans="1:3">
      <c r="A1260" t="s">
        <v>1662</v>
      </c>
      <c r="B1260" t="s">
        <v>1671</v>
      </c>
      <c r="C1260" t="s">
        <v>1075</v>
      </c>
    </row>
    <row r="1261" spans="1:3">
      <c r="A1261" t="s">
        <v>1662</v>
      </c>
      <c r="B1261" t="s">
        <v>1672</v>
      </c>
      <c r="C1261" t="s">
        <v>1075</v>
      </c>
    </row>
    <row r="1262" spans="1:3">
      <c r="A1262" t="s">
        <v>1662</v>
      </c>
      <c r="B1262" t="s">
        <v>1673</v>
      </c>
      <c r="C1262" t="s">
        <v>1075</v>
      </c>
    </row>
    <row r="1263" spans="1:3">
      <c r="A1263" t="s">
        <v>1674</v>
      </c>
      <c r="B1263" t="s">
        <v>1674</v>
      </c>
      <c r="C1263" t="s">
        <v>1075</v>
      </c>
    </row>
    <row r="1264" spans="1:3">
      <c r="A1264" t="s">
        <v>1675</v>
      </c>
      <c r="B1264" t="s">
        <v>1676</v>
      </c>
      <c r="C1264" t="s">
        <v>1075</v>
      </c>
    </row>
    <row r="1265" spans="1:3">
      <c r="A1265" t="s">
        <v>1675</v>
      </c>
      <c r="B1265" t="s">
        <v>1677</v>
      </c>
      <c r="C1265" t="s">
        <v>1075</v>
      </c>
    </row>
    <row r="1266" spans="1:3">
      <c r="A1266" t="s">
        <v>1675</v>
      </c>
      <c r="B1266" t="s">
        <v>1678</v>
      </c>
      <c r="C1266" t="s">
        <v>1075</v>
      </c>
    </row>
    <row r="1267" spans="1:3">
      <c r="A1267" t="s">
        <v>1675</v>
      </c>
      <c r="B1267" t="s">
        <v>1679</v>
      </c>
      <c r="C1267" t="s">
        <v>1075</v>
      </c>
    </row>
    <row r="1268" spans="1:3">
      <c r="A1268" t="s">
        <v>1675</v>
      </c>
      <c r="B1268" t="s">
        <v>1680</v>
      </c>
      <c r="C1268" t="s">
        <v>1075</v>
      </c>
    </row>
    <row r="1269" spans="1:3">
      <c r="A1269" t="s">
        <v>1675</v>
      </c>
      <c r="B1269" t="s">
        <v>1681</v>
      </c>
      <c r="C1269" t="s">
        <v>1075</v>
      </c>
    </row>
    <row r="1270" spans="1:3">
      <c r="A1270" t="s">
        <v>1675</v>
      </c>
      <c r="B1270" t="s">
        <v>1682</v>
      </c>
      <c r="C1270" t="s">
        <v>1075</v>
      </c>
    </row>
    <row r="1271" spans="1:3">
      <c r="A1271" t="s">
        <v>1683</v>
      </c>
      <c r="B1271" t="s">
        <v>1684</v>
      </c>
      <c r="C1271" t="s">
        <v>1075</v>
      </c>
    </row>
    <row r="1272" spans="1:3">
      <c r="A1272" t="s">
        <v>1683</v>
      </c>
      <c r="B1272" t="s">
        <v>1685</v>
      </c>
      <c r="C1272" t="s">
        <v>1075</v>
      </c>
    </row>
    <row r="1273" spans="1:3">
      <c r="A1273" t="s">
        <v>1683</v>
      </c>
      <c r="B1273" t="s">
        <v>1686</v>
      </c>
      <c r="C1273" t="s">
        <v>1075</v>
      </c>
    </row>
    <row r="1274" spans="1:3">
      <c r="A1274" t="s">
        <v>1683</v>
      </c>
      <c r="B1274" t="s">
        <v>1687</v>
      </c>
      <c r="C1274" t="s">
        <v>1075</v>
      </c>
    </row>
    <row r="1275" spans="1:3">
      <c r="A1275" t="s">
        <v>1683</v>
      </c>
      <c r="B1275" t="s">
        <v>1688</v>
      </c>
      <c r="C1275" t="s">
        <v>1075</v>
      </c>
    </row>
    <row r="1276" spans="1:3">
      <c r="A1276" t="s">
        <v>1683</v>
      </c>
      <c r="B1276" t="s">
        <v>1689</v>
      </c>
      <c r="C1276" t="s">
        <v>1075</v>
      </c>
    </row>
    <row r="1277" spans="1:3">
      <c r="A1277" t="s">
        <v>1683</v>
      </c>
      <c r="B1277" t="s">
        <v>1690</v>
      </c>
      <c r="C1277" t="s">
        <v>1075</v>
      </c>
    </row>
    <row r="1278" spans="1:3">
      <c r="A1278" t="s">
        <v>1683</v>
      </c>
      <c r="B1278" t="s">
        <v>1691</v>
      </c>
      <c r="C1278" t="s">
        <v>1075</v>
      </c>
    </row>
    <row r="1279" spans="1:3">
      <c r="A1279" t="s">
        <v>1683</v>
      </c>
      <c r="B1279" t="s">
        <v>1692</v>
      </c>
      <c r="C1279" t="s">
        <v>1075</v>
      </c>
    </row>
    <row r="1280" spans="1:3">
      <c r="A1280" t="s">
        <v>1683</v>
      </c>
      <c r="B1280" t="s">
        <v>1693</v>
      </c>
      <c r="C1280" t="s">
        <v>1075</v>
      </c>
    </row>
    <row r="1281" spans="1:3">
      <c r="A1281" t="s">
        <v>1683</v>
      </c>
      <c r="B1281" t="s">
        <v>1694</v>
      </c>
      <c r="C1281" t="s">
        <v>1075</v>
      </c>
    </row>
    <row r="1282" spans="1:3">
      <c r="A1282" t="s">
        <v>1683</v>
      </c>
      <c r="B1282" t="s">
        <v>1695</v>
      </c>
      <c r="C1282" t="s">
        <v>1075</v>
      </c>
    </row>
    <row r="1283" spans="1:3">
      <c r="A1283" t="s">
        <v>1683</v>
      </c>
      <c r="B1283" t="s">
        <v>1696</v>
      </c>
      <c r="C1283" t="s">
        <v>1075</v>
      </c>
    </row>
    <row r="1284" spans="1:3">
      <c r="A1284" t="s">
        <v>1683</v>
      </c>
      <c r="B1284" t="s">
        <v>1697</v>
      </c>
      <c r="C1284" t="s">
        <v>1075</v>
      </c>
    </row>
    <row r="1285" spans="1:3">
      <c r="A1285" t="s">
        <v>1683</v>
      </c>
      <c r="B1285" t="s">
        <v>1698</v>
      </c>
      <c r="C1285" t="s">
        <v>1075</v>
      </c>
    </row>
    <row r="1286" spans="1:3">
      <c r="A1286" t="s">
        <v>1699</v>
      </c>
      <c r="B1286" t="s">
        <v>1700</v>
      </c>
      <c r="C1286" t="s">
        <v>1075</v>
      </c>
    </row>
    <row r="1287" spans="1:3">
      <c r="A1287" t="s">
        <v>1699</v>
      </c>
      <c r="B1287" t="s">
        <v>1701</v>
      </c>
      <c r="C1287" t="s">
        <v>1075</v>
      </c>
    </row>
    <row r="1288" spans="1:3">
      <c r="A1288" t="s">
        <v>1699</v>
      </c>
      <c r="B1288" t="s">
        <v>1702</v>
      </c>
      <c r="C1288" t="s">
        <v>1075</v>
      </c>
    </row>
    <row r="1289" spans="1:3">
      <c r="A1289" t="s">
        <v>1699</v>
      </c>
      <c r="B1289" t="s">
        <v>1703</v>
      </c>
      <c r="C1289" t="s">
        <v>1075</v>
      </c>
    </row>
    <row r="1290" spans="1:3">
      <c r="A1290" t="s">
        <v>1699</v>
      </c>
      <c r="B1290" t="s">
        <v>1704</v>
      </c>
      <c r="C1290" t="s">
        <v>1075</v>
      </c>
    </row>
    <row r="1291" spans="1:3">
      <c r="A1291" t="s">
        <v>1699</v>
      </c>
      <c r="B1291" t="s">
        <v>1705</v>
      </c>
      <c r="C1291" t="s">
        <v>1075</v>
      </c>
    </row>
    <row r="1292" spans="1:3">
      <c r="A1292" t="s">
        <v>1699</v>
      </c>
      <c r="B1292" t="s">
        <v>1706</v>
      </c>
      <c r="C1292" t="s">
        <v>1075</v>
      </c>
    </row>
    <row r="1293" spans="1:3">
      <c r="A1293" t="s">
        <v>1699</v>
      </c>
      <c r="B1293" t="s">
        <v>1707</v>
      </c>
      <c r="C1293" t="s">
        <v>1075</v>
      </c>
    </row>
    <row r="1294" spans="1:3">
      <c r="A1294" t="s">
        <v>1699</v>
      </c>
      <c r="B1294" t="s">
        <v>1708</v>
      </c>
      <c r="C1294" t="s">
        <v>1075</v>
      </c>
    </row>
    <row r="1295" spans="1:3">
      <c r="A1295" t="s">
        <v>1699</v>
      </c>
      <c r="B1295" t="s">
        <v>1584</v>
      </c>
      <c r="C1295" t="s">
        <v>1075</v>
      </c>
    </row>
    <row r="1296" spans="1:3">
      <c r="A1296" t="s">
        <v>1699</v>
      </c>
      <c r="B1296" t="s">
        <v>1709</v>
      </c>
      <c r="C1296" t="s">
        <v>1075</v>
      </c>
    </row>
    <row r="1297" spans="1:3">
      <c r="A1297" t="s">
        <v>1699</v>
      </c>
      <c r="B1297" t="s">
        <v>1710</v>
      </c>
      <c r="C1297" t="s">
        <v>1075</v>
      </c>
    </row>
    <row r="1298" spans="1:3">
      <c r="A1298" t="s">
        <v>1699</v>
      </c>
      <c r="B1298" t="s">
        <v>1711</v>
      </c>
      <c r="C1298" t="s">
        <v>1075</v>
      </c>
    </row>
    <row r="1299" spans="1:3">
      <c r="A1299" t="s">
        <v>1699</v>
      </c>
      <c r="B1299" t="s">
        <v>1712</v>
      </c>
      <c r="C1299" t="s">
        <v>1075</v>
      </c>
    </row>
    <row r="1300" spans="1:3">
      <c r="A1300" t="s">
        <v>1699</v>
      </c>
      <c r="B1300" t="s">
        <v>1713</v>
      </c>
      <c r="C1300" t="s">
        <v>1075</v>
      </c>
    </row>
    <row r="1301" spans="1:3">
      <c r="A1301" t="s">
        <v>1699</v>
      </c>
      <c r="B1301" t="s">
        <v>1714</v>
      </c>
      <c r="C1301" t="s">
        <v>1075</v>
      </c>
    </row>
    <row r="1302" spans="1:3">
      <c r="A1302" t="s">
        <v>1699</v>
      </c>
      <c r="B1302" t="s">
        <v>1715</v>
      </c>
      <c r="C1302" t="s">
        <v>1075</v>
      </c>
    </row>
    <row r="1303" spans="1:3">
      <c r="A1303" t="s">
        <v>1699</v>
      </c>
      <c r="B1303" t="s">
        <v>1716</v>
      </c>
      <c r="C1303" t="s">
        <v>1075</v>
      </c>
    </row>
    <row r="1304" spans="1:3">
      <c r="A1304" t="s">
        <v>1699</v>
      </c>
      <c r="B1304" t="s">
        <v>1717</v>
      </c>
      <c r="C1304" t="s">
        <v>1075</v>
      </c>
    </row>
    <row r="1305" spans="1:3">
      <c r="A1305" t="s">
        <v>1699</v>
      </c>
      <c r="B1305" t="s">
        <v>1718</v>
      </c>
      <c r="C1305" t="s">
        <v>1075</v>
      </c>
    </row>
    <row r="1306" spans="1:3">
      <c r="A1306" t="s">
        <v>1699</v>
      </c>
      <c r="B1306" t="s">
        <v>769</v>
      </c>
      <c r="C1306" t="s">
        <v>1075</v>
      </c>
    </row>
    <row r="1307" spans="1:3">
      <c r="A1307" t="s">
        <v>1699</v>
      </c>
      <c r="B1307" t="s">
        <v>1719</v>
      </c>
      <c r="C1307" t="s">
        <v>1075</v>
      </c>
    </row>
    <row r="1308" spans="1:3">
      <c r="A1308" t="s">
        <v>1699</v>
      </c>
      <c r="B1308" t="s">
        <v>1720</v>
      </c>
      <c r="C1308" t="s">
        <v>1075</v>
      </c>
    </row>
    <row r="1309" spans="1:3">
      <c r="A1309" t="s">
        <v>1699</v>
      </c>
      <c r="B1309" t="s">
        <v>1721</v>
      </c>
      <c r="C1309" t="s">
        <v>1075</v>
      </c>
    </row>
    <row r="1310" spans="1:3">
      <c r="A1310" t="s">
        <v>1699</v>
      </c>
      <c r="B1310" t="s">
        <v>1722</v>
      </c>
      <c r="C1310" t="s">
        <v>1075</v>
      </c>
    </row>
    <row r="1311" spans="1:3">
      <c r="A1311" t="s">
        <v>1699</v>
      </c>
      <c r="B1311" t="s">
        <v>1723</v>
      </c>
      <c r="C1311" t="s">
        <v>1075</v>
      </c>
    </row>
    <row r="1312" spans="1:3">
      <c r="A1312" t="s">
        <v>1699</v>
      </c>
      <c r="B1312" t="s">
        <v>1724</v>
      </c>
      <c r="C1312" t="s">
        <v>1075</v>
      </c>
    </row>
    <row r="1313" spans="1:3">
      <c r="A1313" t="s">
        <v>1699</v>
      </c>
      <c r="B1313" t="s">
        <v>1725</v>
      </c>
      <c r="C1313" t="s">
        <v>1075</v>
      </c>
    </row>
    <row r="1314" spans="1:3">
      <c r="A1314" t="s">
        <v>1699</v>
      </c>
      <c r="B1314" t="s">
        <v>1726</v>
      </c>
      <c r="C1314" t="s">
        <v>1075</v>
      </c>
    </row>
    <row r="1315" spans="1:3">
      <c r="A1315" t="s">
        <v>1699</v>
      </c>
      <c r="B1315" t="s">
        <v>1727</v>
      </c>
      <c r="C1315" t="s">
        <v>1075</v>
      </c>
    </row>
    <row r="1316" spans="1:3">
      <c r="A1316" t="s">
        <v>1699</v>
      </c>
      <c r="B1316" t="s">
        <v>1728</v>
      </c>
      <c r="C1316" t="s">
        <v>1075</v>
      </c>
    </row>
    <row r="1317" spans="1:3">
      <c r="A1317" t="s">
        <v>1699</v>
      </c>
      <c r="B1317" t="s">
        <v>1729</v>
      </c>
      <c r="C1317" t="s">
        <v>1075</v>
      </c>
    </row>
    <row r="1318" spans="1:3">
      <c r="A1318" t="s">
        <v>1699</v>
      </c>
      <c r="B1318" t="s">
        <v>1730</v>
      </c>
      <c r="C1318" t="s">
        <v>1075</v>
      </c>
    </row>
    <row r="1319" spans="1:3">
      <c r="A1319" t="s">
        <v>1699</v>
      </c>
      <c r="B1319" t="s">
        <v>1731</v>
      </c>
      <c r="C1319" t="s">
        <v>1075</v>
      </c>
    </row>
    <row r="1320" spans="1:3">
      <c r="A1320" t="s">
        <v>1699</v>
      </c>
      <c r="B1320" t="s">
        <v>1732</v>
      </c>
      <c r="C1320" t="s">
        <v>1075</v>
      </c>
    </row>
    <row r="1321" spans="1:3">
      <c r="A1321" t="s">
        <v>1699</v>
      </c>
      <c r="B1321" t="s">
        <v>1733</v>
      </c>
      <c r="C1321" t="s">
        <v>1075</v>
      </c>
    </row>
    <row r="1322" spans="1:3">
      <c r="A1322" t="s">
        <v>1699</v>
      </c>
      <c r="B1322" t="s">
        <v>1734</v>
      </c>
      <c r="C1322" t="s">
        <v>1075</v>
      </c>
    </row>
    <row r="1323" spans="1:3">
      <c r="A1323" t="s">
        <v>1699</v>
      </c>
      <c r="B1323" t="s">
        <v>1735</v>
      </c>
      <c r="C1323" t="s">
        <v>1075</v>
      </c>
    </row>
    <row r="1324" spans="1:3">
      <c r="A1324" t="s">
        <v>1699</v>
      </c>
      <c r="B1324" t="s">
        <v>1736</v>
      </c>
      <c r="C1324" t="s">
        <v>1075</v>
      </c>
    </row>
    <row r="1325" spans="1:3">
      <c r="A1325" t="s">
        <v>1699</v>
      </c>
      <c r="B1325" t="s">
        <v>1737</v>
      </c>
      <c r="C1325" t="s">
        <v>1075</v>
      </c>
    </row>
    <row r="1326" spans="1:3">
      <c r="A1326" t="s">
        <v>1699</v>
      </c>
      <c r="B1326" t="s">
        <v>1738</v>
      </c>
      <c r="C1326" t="s">
        <v>1075</v>
      </c>
    </row>
    <row r="1327" spans="1:3">
      <c r="A1327" t="s">
        <v>1699</v>
      </c>
      <c r="B1327" t="s">
        <v>1739</v>
      </c>
      <c r="C1327" t="s">
        <v>1075</v>
      </c>
    </row>
    <row r="1328" spans="1:3">
      <c r="A1328" t="s">
        <v>1699</v>
      </c>
      <c r="B1328" t="s">
        <v>1740</v>
      </c>
      <c r="C1328" t="s">
        <v>1075</v>
      </c>
    </row>
    <row r="1329" spans="1:3">
      <c r="A1329" t="s">
        <v>1699</v>
      </c>
      <c r="B1329" t="s">
        <v>1741</v>
      </c>
      <c r="C1329" t="s">
        <v>1075</v>
      </c>
    </row>
    <row r="1330" spans="1:3">
      <c r="A1330" t="s">
        <v>1699</v>
      </c>
      <c r="B1330" t="s">
        <v>1742</v>
      </c>
      <c r="C1330" t="s">
        <v>1075</v>
      </c>
    </row>
    <row r="1331" spans="1:3">
      <c r="A1331" t="s">
        <v>1699</v>
      </c>
      <c r="B1331" t="s">
        <v>1743</v>
      </c>
      <c r="C1331" t="s">
        <v>1075</v>
      </c>
    </row>
    <row r="1332" spans="1:3">
      <c r="A1332" t="s">
        <v>1699</v>
      </c>
      <c r="B1332" t="s">
        <v>1744</v>
      </c>
      <c r="C1332" t="s">
        <v>1075</v>
      </c>
    </row>
    <row r="1333" spans="1:3">
      <c r="A1333" t="s">
        <v>1699</v>
      </c>
      <c r="B1333" t="s">
        <v>1745</v>
      </c>
      <c r="C1333" t="s">
        <v>1075</v>
      </c>
    </row>
    <row r="1334" spans="1:3">
      <c r="A1334" t="s">
        <v>1699</v>
      </c>
      <c r="B1334" t="s">
        <v>1746</v>
      </c>
      <c r="C1334" t="s">
        <v>1075</v>
      </c>
    </row>
    <row r="1335" spans="1:3">
      <c r="A1335" t="s">
        <v>1699</v>
      </c>
      <c r="B1335" t="s">
        <v>1747</v>
      </c>
      <c r="C1335" t="s">
        <v>1075</v>
      </c>
    </row>
    <row r="1336" spans="1:3">
      <c r="A1336" t="s">
        <v>1699</v>
      </c>
      <c r="B1336" t="s">
        <v>1748</v>
      </c>
      <c r="C1336" t="s">
        <v>1075</v>
      </c>
    </row>
    <row r="1337" spans="1:3">
      <c r="A1337" t="s">
        <v>1749</v>
      </c>
      <c r="B1337" t="s">
        <v>1750</v>
      </c>
      <c r="C1337" t="s">
        <v>1075</v>
      </c>
    </row>
    <row r="1338" spans="1:3">
      <c r="A1338" t="s">
        <v>1749</v>
      </c>
      <c r="B1338" t="s">
        <v>1751</v>
      </c>
      <c r="C1338" t="s">
        <v>1075</v>
      </c>
    </row>
    <row r="1339" spans="1:3">
      <c r="A1339" t="s">
        <v>1749</v>
      </c>
      <c r="B1339" t="s">
        <v>1752</v>
      </c>
      <c r="C1339" t="s">
        <v>1075</v>
      </c>
    </row>
    <row r="1340" spans="1:3">
      <c r="A1340" t="s">
        <v>1749</v>
      </c>
      <c r="B1340" t="s">
        <v>1753</v>
      </c>
      <c r="C1340" t="s">
        <v>1075</v>
      </c>
    </row>
    <row r="1341" spans="1:3">
      <c r="A1341" t="s">
        <v>1749</v>
      </c>
      <c r="B1341" t="s">
        <v>1754</v>
      </c>
      <c r="C1341" t="s">
        <v>1075</v>
      </c>
    </row>
    <row r="1342" spans="1:3">
      <c r="A1342" t="s">
        <v>1749</v>
      </c>
      <c r="B1342" t="s">
        <v>1755</v>
      </c>
      <c r="C1342" t="s">
        <v>1075</v>
      </c>
    </row>
    <row r="1343" spans="1:3">
      <c r="A1343" t="s">
        <v>1749</v>
      </c>
      <c r="B1343" t="s">
        <v>1584</v>
      </c>
      <c r="C1343" t="s">
        <v>1075</v>
      </c>
    </row>
    <row r="1344" spans="1:3">
      <c r="A1344" t="s">
        <v>1749</v>
      </c>
      <c r="B1344" t="s">
        <v>1756</v>
      </c>
      <c r="C1344" t="s">
        <v>1075</v>
      </c>
    </row>
    <row r="1345" spans="1:3">
      <c r="A1345" t="s">
        <v>1749</v>
      </c>
      <c r="B1345" t="s">
        <v>1757</v>
      </c>
      <c r="C1345" t="s">
        <v>1075</v>
      </c>
    </row>
    <row r="1346" spans="1:3">
      <c r="A1346" t="s">
        <v>1749</v>
      </c>
      <c r="B1346" t="s">
        <v>1758</v>
      </c>
      <c r="C1346" t="s">
        <v>1075</v>
      </c>
    </row>
    <row r="1347" spans="1:3">
      <c r="A1347" t="s">
        <v>1749</v>
      </c>
      <c r="B1347" t="s">
        <v>1759</v>
      </c>
      <c r="C1347" t="s">
        <v>1075</v>
      </c>
    </row>
    <row r="1348" spans="1:3">
      <c r="A1348" t="s">
        <v>1749</v>
      </c>
      <c r="B1348" t="s">
        <v>1104</v>
      </c>
      <c r="C1348" t="s">
        <v>1075</v>
      </c>
    </row>
    <row r="1349" spans="1:3">
      <c r="A1349" t="s">
        <v>1749</v>
      </c>
      <c r="B1349" t="s">
        <v>1760</v>
      </c>
      <c r="C1349" t="s">
        <v>1075</v>
      </c>
    </row>
    <row r="1350" spans="1:3">
      <c r="A1350" t="s">
        <v>1749</v>
      </c>
      <c r="B1350" t="s">
        <v>1761</v>
      </c>
      <c r="C1350" t="s">
        <v>1075</v>
      </c>
    </row>
    <row r="1351" spans="1:3">
      <c r="A1351" t="s">
        <v>1749</v>
      </c>
      <c r="B1351" t="s">
        <v>1762</v>
      </c>
      <c r="C1351" t="s">
        <v>1075</v>
      </c>
    </row>
    <row r="1352" spans="1:3">
      <c r="A1352" t="s">
        <v>1749</v>
      </c>
      <c r="B1352" t="s">
        <v>1274</v>
      </c>
      <c r="C1352" t="s">
        <v>1075</v>
      </c>
    </row>
    <row r="1353" spans="1:3">
      <c r="A1353" t="s">
        <v>1749</v>
      </c>
      <c r="B1353" t="s">
        <v>1763</v>
      </c>
      <c r="C1353" t="s">
        <v>1075</v>
      </c>
    </row>
    <row r="1354" spans="1:3">
      <c r="A1354" t="s">
        <v>1749</v>
      </c>
      <c r="B1354" t="s">
        <v>1764</v>
      </c>
      <c r="C1354" t="s">
        <v>1075</v>
      </c>
    </row>
    <row r="1355" spans="1:3">
      <c r="A1355" t="s">
        <v>1749</v>
      </c>
      <c r="B1355" t="s">
        <v>1765</v>
      </c>
      <c r="C1355" t="s">
        <v>1075</v>
      </c>
    </row>
    <row r="1356" spans="1:3">
      <c r="A1356" t="s">
        <v>1766</v>
      </c>
      <c r="B1356" t="s">
        <v>1767</v>
      </c>
      <c r="C1356" t="s">
        <v>1075</v>
      </c>
    </row>
    <row r="1357" spans="1:3">
      <c r="A1357" t="s">
        <v>1766</v>
      </c>
      <c r="B1357" t="s">
        <v>1768</v>
      </c>
      <c r="C1357" t="s">
        <v>1075</v>
      </c>
    </row>
    <row r="1358" spans="1:3">
      <c r="A1358" t="s">
        <v>1766</v>
      </c>
      <c r="B1358" t="s">
        <v>1116</v>
      </c>
      <c r="C1358" t="s">
        <v>1075</v>
      </c>
    </row>
    <row r="1359" spans="1:3">
      <c r="A1359" t="s">
        <v>1766</v>
      </c>
      <c r="B1359" t="s">
        <v>1354</v>
      </c>
      <c r="C1359" t="s">
        <v>1075</v>
      </c>
    </row>
    <row r="1360" spans="1:3">
      <c r="A1360" t="s">
        <v>1766</v>
      </c>
      <c r="B1360" t="s">
        <v>1117</v>
      </c>
      <c r="C1360" t="s">
        <v>1075</v>
      </c>
    </row>
    <row r="1361" spans="1:3">
      <c r="A1361" t="s">
        <v>1766</v>
      </c>
      <c r="B1361" t="s">
        <v>1356</v>
      </c>
      <c r="C1361" t="s">
        <v>1075</v>
      </c>
    </row>
    <row r="1362" spans="1:3">
      <c r="A1362" t="s">
        <v>1769</v>
      </c>
      <c r="B1362" t="s">
        <v>1156</v>
      </c>
      <c r="C1362" t="s">
        <v>1075</v>
      </c>
    </row>
    <row r="1363" spans="1:3">
      <c r="A1363" t="s">
        <v>1769</v>
      </c>
      <c r="B1363" t="s">
        <v>1770</v>
      </c>
      <c r="C1363" t="s">
        <v>1075</v>
      </c>
    </row>
    <row r="1364" spans="1:3">
      <c r="A1364" t="s">
        <v>1769</v>
      </c>
      <c r="B1364" t="s">
        <v>1771</v>
      </c>
      <c r="C1364" t="s">
        <v>1075</v>
      </c>
    </row>
    <row r="1365" spans="1:3">
      <c r="A1365" t="s">
        <v>1769</v>
      </c>
      <c r="B1365" t="s">
        <v>1772</v>
      </c>
      <c r="C1365" t="s">
        <v>1075</v>
      </c>
    </row>
    <row r="1366" spans="1:3">
      <c r="A1366" t="s">
        <v>1769</v>
      </c>
      <c r="B1366" t="s">
        <v>1773</v>
      </c>
      <c r="C1366" t="s">
        <v>1075</v>
      </c>
    </row>
    <row r="1367" spans="1:3">
      <c r="A1367" t="s">
        <v>1769</v>
      </c>
      <c r="B1367" t="s">
        <v>1242</v>
      </c>
      <c r="C1367" t="s">
        <v>1075</v>
      </c>
    </row>
    <row r="1368" spans="1:3">
      <c r="A1368" t="s">
        <v>1769</v>
      </c>
      <c r="B1368" t="s">
        <v>1774</v>
      </c>
      <c r="C1368" t="s">
        <v>1075</v>
      </c>
    </row>
    <row r="1369" spans="1:3">
      <c r="A1369" t="s">
        <v>1769</v>
      </c>
      <c r="B1369" t="s">
        <v>1775</v>
      </c>
      <c r="C1369" t="s">
        <v>1075</v>
      </c>
    </row>
    <row r="1370" spans="1:3">
      <c r="A1370" t="s">
        <v>1769</v>
      </c>
      <c r="B1370" t="s">
        <v>1776</v>
      </c>
      <c r="C1370" t="s">
        <v>1075</v>
      </c>
    </row>
    <row r="1371" spans="1:3">
      <c r="A1371" t="s">
        <v>1769</v>
      </c>
      <c r="B1371" t="s">
        <v>1159</v>
      </c>
      <c r="C1371" t="s">
        <v>1075</v>
      </c>
    </row>
    <row r="1372" spans="1:3">
      <c r="A1372" t="s">
        <v>1769</v>
      </c>
      <c r="B1372" t="s">
        <v>1777</v>
      </c>
      <c r="C1372" t="s">
        <v>1075</v>
      </c>
    </row>
    <row r="1373" spans="1:3">
      <c r="A1373" t="s">
        <v>1769</v>
      </c>
      <c r="B1373" t="s">
        <v>1778</v>
      </c>
      <c r="C1373" t="s">
        <v>1075</v>
      </c>
    </row>
    <row r="1374" spans="1:3">
      <c r="A1374" t="s">
        <v>1769</v>
      </c>
      <c r="B1374" t="s">
        <v>1779</v>
      </c>
      <c r="C1374" t="s">
        <v>1075</v>
      </c>
    </row>
    <row r="1375" spans="1:3">
      <c r="A1375" t="s">
        <v>1769</v>
      </c>
      <c r="B1375" t="s">
        <v>1780</v>
      </c>
      <c r="C1375" t="s">
        <v>1075</v>
      </c>
    </row>
    <row r="1376" spans="1:3">
      <c r="A1376" t="s">
        <v>1769</v>
      </c>
      <c r="B1376" t="s">
        <v>1781</v>
      </c>
      <c r="C1376" t="s">
        <v>1075</v>
      </c>
    </row>
    <row r="1377" spans="1:3">
      <c r="A1377" t="s">
        <v>1769</v>
      </c>
      <c r="B1377" t="s">
        <v>1782</v>
      </c>
      <c r="C1377" t="s">
        <v>1075</v>
      </c>
    </row>
    <row r="1378" spans="1:3">
      <c r="A1378" t="s">
        <v>1769</v>
      </c>
      <c r="B1378" t="s">
        <v>1783</v>
      </c>
      <c r="C1378" t="s">
        <v>1075</v>
      </c>
    </row>
    <row r="1379" spans="1:3">
      <c r="A1379" t="s">
        <v>1769</v>
      </c>
      <c r="B1379" t="s">
        <v>1784</v>
      </c>
      <c r="C1379" t="s">
        <v>1075</v>
      </c>
    </row>
    <row r="1380" spans="1:3">
      <c r="A1380" t="s">
        <v>1769</v>
      </c>
      <c r="B1380" t="s">
        <v>1262</v>
      </c>
      <c r="C1380" t="s">
        <v>1075</v>
      </c>
    </row>
    <row r="1381" spans="1:3">
      <c r="A1381" t="s">
        <v>1769</v>
      </c>
      <c r="B1381" t="s">
        <v>1785</v>
      </c>
      <c r="C1381" t="s">
        <v>1075</v>
      </c>
    </row>
    <row r="1382" spans="1:3">
      <c r="A1382" t="s">
        <v>1769</v>
      </c>
      <c r="B1382" t="s">
        <v>1786</v>
      </c>
      <c r="C1382" t="s">
        <v>1075</v>
      </c>
    </row>
    <row r="1383" spans="1:3">
      <c r="A1383" t="s">
        <v>1769</v>
      </c>
      <c r="B1383" t="s">
        <v>1787</v>
      </c>
      <c r="C1383" t="s">
        <v>1075</v>
      </c>
    </row>
    <row r="1384" spans="1:3">
      <c r="A1384" t="s">
        <v>1769</v>
      </c>
      <c r="B1384" t="s">
        <v>1788</v>
      </c>
      <c r="C1384" t="s">
        <v>1075</v>
      </c>
    </row>
    <row r="1385" spans="1:3">
      <c r="A1385" t="s">
        <v>1769</v>
      </c>
      <c r="B1385" t="s">
        <v>1789</v>
      </c>
      <c r="C1385" t="s">
        <v>1075</v>
      </c>
    </row>
    <row r="1386" spans="1:3">
      <c r="A1386" t="s">
        <v>1790</v>
      </c>
      <c r="B1386" t="s">
        <v>1791</v>
      </c>
      <c r="C1386" t="s">
        <v>1075</v>
      </c>
    </row>
    <row r="1387" spans="1:3">
      <c r="A1387" t="s">
        <v>1790</v>
      </c>
      <c r="B1387" t="s">
        <v>1792</v>
      </c>
      <c r="C1387" t="s">
        <v>1075</v>
      </c>
    </row>
    <row r="1388" spans="1:3">
      <c r="A1388" t="s">
        <v>1790</v>
      </c>
      <c r="B1388" t="s">
        <v>1793</v>
      </c>
      <c r="C1388" t="s">
        <v>1075</v>
      </c>
    </row>
    <row r="1389" spans="1:3">
      <c r="A1389" t="s">
        <v>1790</v>
      </c>
      <c r="B1389" t="s">
        <v>1794</v>
      </c>
      <c r="C1389" t="s">
        <v>1075</v>
      </c>
    </row>
    <row r="1390" spans="1:3">
      <c r="A1390" t="s">
        <v>1790</v>
      </c>
      <c r="B1390" t="s">
        <v>1795</v>
      </c>
      <c r="C1390" t="s">
        <v>1075</v>
      </c>
    </row>
    <row r="1391" spans="1:3">
      <c r="A1391" t="s">
        <v>1796</v>
      </c>
      <c r="B1391" t="s">
        <v>1797</v>
      </c>
      <c r="C1391" t="s">
        <v>1075</v>
      </c>
    </row>
    <row r="1392" spans="1:3">
      <c r="A1392" t="s">
        <v>1796</v>
      </c>
      <c r="B1392" t="s">
        <v>1078</v>
      </c>
      <c r="C1392" t="s">
        <v>1075</v>
      </c>
    </row>
    <row r="1393" spans="1:3">
      <c r="A1393" t="s">
        <v>1796</v>
      </c>
      <c r="B1393" t="s">
        <v>1798</v>
      </c>
      <c r="C1393" t="s">
        <v>1075</v>
      </c>
    </row>
    <row r="1394" spans="1:3">
      <c r="A1394" t="s">
        <v>1799</v>
      </c>
      <c r="B1394" t="s">
        <v>1800</v>
      </c>
      <c r="C1394" t="s">
        <v>1801</v>
      </c>
    </row>
    <row r="1395" spans="1:3">
      <c r="A1395" t="s">
        <v>1799</v>
      </c>
      <c r="B1395" t="s">
        <v>1802</v>
      </c>
      <c r="C1395" t="s">
        <v>1801</v>
      </c>
    </row>
    <row r="1396" spans="1:3">
      <c r="A1396" t="s">
        <v>1799</v>
      </c>
      <c r="B1396" t="s">
        <v>1803</v>
      </c>
      <c r="C1396" t="s">
        <v>1801</v>
      </c>
    </row>
    <row r="1397" spans="1:3">
      <c r="A1397" t="s">
        <v>1799</v>
      </c>
      <c r="B1397" t="s">
        <v>1804</v>
      </c>
      <c r="C1397" t="s">
        <v>1801</v>
      </c>
    </row>
    <row r="1398" spans="1:3">
      <c r="A1398" t="s">
        <v>1799</v>
      </c>
      <c r="B1398" t="s">
        <v>1805</v>
      </c>
      <c r="C1398" t="s">
        <v>1801</v>
      </c>
    </row>
    <row r="1399" spans="1:3">
      <c r="A1399" t="s">
        <v>1799</v>
      </c>
      <c r="B1399" t="s">
        <v>1806</v>
      </c>
      <c r="C1399" t="s">
        <v>1801</v>
      </c>
    </row>
    <row r="1400" spans="1:3">
      <c r="A1400" t="s">
        <v>1799</v>
      </c>
      <c r="B1400" t="s">
        <v>1807</v>
      </c>
      <c r="C1400" t="s">
        <v>1801</v>
      </c>
    </row>
    <row r="1401" spans="1:3">
      <c r="A1401" t="s">
        <v>1808</v>
      </c>
      <c r="B1401" t="s">
        <v>1809</v>
      </c>
      <c r="C1401" t="s">
        <v>1801</v>
      </c>
    </row>
    <row r="1402" spans="1:3">
      <c r="A1402" t="s">
        <v>1808</v>
      </c>
      <c r="B1402" t="s">
        <v>1810</v>
      </c>
      <c r="C1402" t="s">
        <v>1801</v>
      </c>
    </row>
    <row r="1403" spans="1:3">
      <c r="A1403" t="s">
        <v>1808</v>
      </c>
      <c r="B1403" t="s">
        <v>1811</v>
      </c>
      <c r="C1403" t="s">
        <v>1801</v>
      </c>
    </row>
    <row r="1404" spans="1:3">
      <c r="A1404" t="s">
        <v>1808</v>
      </c>
      <c r="B1404" t="s">
        <v>1812</v>
      </c>
      <c r="C1404" t="s">
        <v>1801</v>
      </c>
    </row>
    <row r="1405" spans="1:3">
      <c r="A1405" t="s">
        <v>1808</v>
      </c>
      <c r="B1405" t="s">
        <v>1813</v>
      </c>
      <c r="C1405" t="s">
        <v>1801</v>
      </c>
    </row>
    <row r="1406" spans="1:3">
      <c r="A1406" t="s">
        <v>1808</v>
      </c>
      <c r="B1406" t="s">
        <v>1814</v>
      </c>
      <c r="C1406" t="s">
        <v>1801</v>
      </c>
    </row>
    <row r="1407" spans="1:3">
      <c r="A1407" t="s">
        <v>1808</v>
      </c>
      <c r="B1407" t="s">
        <v>1815</v>
      </c>
      <c r="C1407" t="s">
        <v>1801</v>
      </c>
    </row>
    <row r="1408" spans="1:3">
      <c r="A1408" t="s">
        <v>1808</v>
      </c>
      <c r="B1408" t="s">
        <v>1816</v>
      </c>
      <c r="C1408" t="s">
        <v>1801</v>
      </c>
    </row>
    <row r="1409" spans="1:3">
      <c r="A1409" t="s">
        <v>1808</v>
      </c>
      <c r="B1409" t="s">
        <v>1817</v>
      </c>
      <c r="C1409" t="s">
        <v>1801</v>
      </c>
    </row>
    <row r="1410" spans="1:3">
      <c r="A1410" t="s">
        <v>1808</v>
      </c>
      <c r="B1410" t="s">
        <v>1818</v>
      </c>
      <c r="C1410" t="s">
        <v>1801</v>
      </c>
    </row>
    <row r="1411" spans="1:3">
      <c r="A1411" t="s">
        <v>1808</v>
      </c>
      <c r="B1411" t="s">
        <v>1819</v>
      </c>
      <c r="C1411" t="s">
        <v>1801</v>
      </c>
    </row>
    <row r="1412" spans="1:3">
      <c r="A1412" t="s">
        <v>1808</v>
      </c>
      <c r="B1412" t="s">
        <v>1820</v>
      </c>
      <c r="C1412" t="s">
        <v>1801</v>
      </c>
    </row>
    <row r="1413" spans="1:3">
      <c r="A1413" t="s">
        <v>1808</v>
      </c>
      <c r="B1413" t="s">
        <v>1821</v>
      </c>
      <c r="C1413" t="s">
        <v>1801</v>
      </c>
    </row>
    <row r="1414" spans="1:3">
      <c r="A1414" t="s">
        <v>1808</v>
      </c>
      <c r="B1414" t="s">
        <v>1822</v>
      </c>
      <c r="C1414" t="s">
        <v>1801</v>
      </c>
    </row>
    <row r="1415" spans="1:3">
      <c r="A1415" t="s">
        <v>1808</v>
      </c>
      <c r="B1415" t="s">
        <v>1823</v>
      </c>
      <c r="C1415" t="s">
        <v>1801</v>
      </c>
    </row>
    <row r="1416" spans="1:3">
      <c r="A1416" t="s">
        <v>1808</v>
      </c>
      <c r="B1416" t="s">
        <v>1824</v>
      </c>
      <c r="C1416" t="s">
        <v>1801</v>
      </c>
    </row>
    <row r="1417" spans="1:3">
      <c r="A1417" t="s">
        <v>1808</v>
      </c>
      <c r="B1417" t="s">
        <v>1825</v>
      </c>
      <c r="C1417" t="s">
        <v>1801</v>
      </c>
    </row>
    <row r="1418" spans="1:3">
      <c r="A1418" t="s">
        <v>1808</v>
      </c>
      <c r="B1418" t="s">
        <v>1826</v>
      </c>
      <c r="C1418" t="s">
        <v>1801</v>
      </c>
    </row>
    <row r="1419" spans="1:3">
      <c r="A1419" t="s">
        <v>1808</v>
      </c>
      <c r="B1419" t="s">
        <v>1827</v>
      </c>
      <c r="C1419" t="s">
        <v>1801</v>
      </c>
    </row>
    <row r="1420" spans="1:3">
      <c r="A1420" t="s">
        <v>1808</v>
      </c>
      <c r="B1420" t="s">
        <v>1828</v>
      </c>
      <c r="C1420" t="s">
        <v>1801</v>
      </c>
    </row>
    <row r="1421" spans="1:3">
      <c r="A1421" t="s">
        <v>1808</v>
      </c>
      <c r="B1421" t="s">
        <v>1829</v>
      </c>
      <c r="C1421" t="s">
        <v>1801</v>
      </c>
    </row>
    <row r="1422" spans="1:3">
      <c r="A1422" t="s">
        <v>1808</v>
      </c>
      <c r="B1422" t="s">
        <v>1830</v>
      </c>
      <c r="C1422" t="s">
        <v>1801</v>
      </c>
    </row>
    <row r="1423" spans="1:3">
      <c r="A1423" t="s">
        <v>1808</v>
      </c>
      <c r="B1423" t="s">
        <v>1831</v>
      </c>
      <c r="C1423" t="s">
        <v>1801</v>
      </c>
    </row>
    <row r="1424" spans="1:3">
      <c r="A1424" t="s">
        <v>1808</v>
      </c>
      <c r="B1424" t="s">
        <v>1832</v>
      </c>
      <c r="C1424" t="s">
        <v>1801</v>
      </c>
    </row>
    <row r="1425" spans="1:3">
      <c r="A1425" t="s">
        <v>1808</v>
      </c>
      <c r="B1425" t="s">
        <v>1833</v>
      </c>
      <c r="C1425" t="s">
        <v>1801</v>
      </c>
    </row>
    <row r="1426" spans="1:3">
      <c r="A1426" t="s">
        <v>1808</v>
      </c>
      <c r="B1426" t="s">
        <v>1834</v>
      </c>
      <c r="C1426" t="s">
        <v>1801</v>
      </c>
    </row>
    <row r="1427" spans="1:3">
      <c r="A1427" t="s">
        <v>1808</v>
      </c>
      <c r="B1427" t="s">
        <v>1835</v>
      </c>
      <c r="C1427" t="s">
        <v>1801</v>
      </c>
    </row>
    <row r="1428" spans="1:3">
      <c r="A1428" t="s">
        <v>1808</v>
      </c>
      <c r="B1428" t="s">
        <v>1836</v>
      </c>
      <c r="C1428" t="s">
        <v>1801</v>
      </c>
    </row>
    <row r="1429" spans="1:3">
      <c r="A1429" t="s">
        <v>1808</v>
      </c>
      <c r="B1429" t="s">
        <v>1837</v>
      </c>
      <c r="C1429" t="s">
        <v>1801</v>
      </c>
    </row>
    <row r="1430" spans="1:3">
      <c r="A1430" t="s">
        <v>1808</v>
      </c>
      <c r="B1430" t="s">
        <v>1838</v>
      </c>
      <c r="C1430" t="s">
        <v>1801</v>
      </c>
    </row>
    <row r="1431" spans="1:3">
      <c r="A1431" t="s">
        <v>1808</v>
      </c>
      <c r="B1431" t="s">
        <v>1839</v>
      </c>
      <c r="C1431" t="s">
        <v>1801</v>
      </c>
    </row>
    <row r="1432" spans="1:3">
      <c r="A1432" t="s">
        <v>1808</v>
      </c>
      <c r="B1432" t="s">
        <v>1840</v>
      </c>
      <c r="C1432" t="s">
        <v>1801</v>
      </c>
    </row>
    <row r="1433" spans="1:3">
      <c r="A1433" t="s">
        <v>1808</v>
      </c>
      <c r="B1433" t="s">
        <v>1841</v>
      </c>
      <c r="C1433" t="s">
        <v>1801</v>
      </c>
    </row>
    <row r="1434" spans="1:3">
      <c r="A1434" t="s">
        <v>1808</v>
      </c>
      <c r="B1434" t="s">
        <v>1842</v>
      </c>
      <c r="C1434" t="s">
        <v>1801</v>
      </c>
    </row>
    <row r="1435" spans="1:3">
      <c r="A1435" t="s">
        <v>1843</v>
      </c>
      <c r="B1435" t="s">
        <v>1844</v>
      </c>
      <c r="C1435" t="s">
        <v>1801</v>
      </c>
    </row>
    <row r="1436" spans="1:3">
      <c r="A1436" t="s">
        <v>1843</v>
      </c>
      <c r="B1436" t="s">
        <v>1845</v>
      </c>
      <c r="C1436" t="s">
        <v>1801</v>
      </c>
    </row>
    <row r="1437" spans="1:3">
      <c r="A1437" t="s">
        <v>1843</v>
      </c>
      <c r="B1437" t="s">
        <v>662</v>
      </c>
      <c r="C1437" t="s">
        <v>1801</v>
      </c>
    </row>
    <row r="1438" spans="1:3">
      <c r="A1438" t="s">
        <v>1843</v>
      </c>
      <c r="B1438" t="s">
        <v>850</v>
      </c>
      <c r="C1438" t="s">
        <v>1801</v>
      </c>
    </row>
    <row r="1439" spans="1:3">
      <c r="A1439" t="s">
        <v>1846</v>
      </c>
      <c r="B1439" t="s">
        <v>1847</v>
      </c>
      <c r="C1439" t="s">
        <v>1801</v>
      </c>
    </row>
    <row r="1440" spans="1:3">
      <c r="A1440" t="s">
        <v>1846</v>
      </c>
      <c r="B1440" t="s">
        <v>1848</v>
      </c>
      <c r="C1440" t="s">
        <v>1801</v>
      </c>
    </row>
    <row r="1441" spans="1:3">
      <c r="A1441" t="s">
        <v>1846</v>
      </c>
      <c r="B1441" t="s">
        <v>1849</v>
      </c>
      <c r="C1441" t="s">
        <v>1801</v>
      </c>
    </row>
    <row r="1442" spans="1:3">
      <c r="A1442" t="s">
        <v>1846</v>
      </c>
      <c r="B1442" t="s">
        <v>1846</v>
      </c>
      <c r="C1442" t="s">
        <v>1801</v>
      </c>
    </row>
    <row r="1443" spans="1:3">
      <c r="A1443" t="s">
        <v>1846</v>
      </c>
      <c r="B1443" t="s">
        <v>1850</v>
      </c>
      <c r="C1443" t="s">
        <v>1801</v>
      </c>
    </row>
    <row r="1444" spans="1:3">
      <c r="A1444" t="s">
        <v>1846</v>
      </c>
      <c r="B1444" t="s">
        <v>1851</v>
      </c>
      <c r="C1444" t="s">
        <v>1801</v>
      </c>
    </row>
    <row r="1445" spans="1:3">
      <c r="A1445" t="s">
        <v>1852</v>
      </c>
      <c r="B1445" t="s">
        <v>1853</v>
      </c>
      <c r="C1445" t="s">
        <v>1801</v>
      </c>
    </row>
    <row r="1446" spans="1:3">
      <c r="A1446" t="s">
        <v>1852</v>
      </c>
      <c r="B1446" t="s">
        <v>1854</v>
      </c>
      <c r="C1446" t="s">
        <v>1801</v>
      </c>
    </row>
    <row r="1447" spans="1:3">
      <c r="A1447" t="s">
        <v>1852</v>
      </c>
      <c r="B1447" t="s">
        <v>1855</v>
      </c>
      <c r="C1447" t="s">
        <v>1801</v>
      </c>
    </row>
    <row r="1448" spans="1:3">
      <c r="A1448" t="s">
        <v>1852</v>
      </c>
      <c r="B1448" t="s">
        <v>1856</v>
      </c>
      <c r="C1448" t="s">
        <v>1801</v>
      </c>
    </row>
    <row r="1449" spans="1:3">
      <c r="A1449" t="s">
        <v>1852</v>
      </c>
      <c r="B1449" t="s">
        <v>1857</v>
      </c>
      <c r="C1449" t="s">
        <v>1801</v>
      </c>
    </row>
    <row r="1450" spans="1:3">
      <c r="A1450" t="s">
        <v>1852</v>
      </c>
      <c r="B1450" t="s">
        <v>1858</v>
      </c>
      <c r="C1450" t="s">
        <v>1801</v>
      </c>
    </row>
    <row r="1451" spans="1:3">
      <c r="A1451" t="s">
        <v>1852</v>
      </c>
      <c r="B1451" t="s">
        <v>1859</v>
      </c>
      <c r="C1451" t="s">
        <v>1801</v>
      </c>
    </row>
    <row r="1452" spans="1:3">
      <c r="A1452" t="s">
        <v>1852</v>
      </c>
      <c r="B1452" t="s">
        <v>1860</v>
      </c>
      <c r="C1452" t="s">
        <v>1801</v>
      </c>
    </row>
    <row r="1453" spans="1:3">
      <c r="A1453" t="s">
        <v>1852</v>
      </c>
      <c r="B1453" t="s">
        <v>1861</v>
      </c>
      <c r="C1453" t="s">
        <v>1801</v>
      </c>
    </row>
    <row r="1454" spans="1:3">
      <c r="A1454" t="s">
        <v>1852</v>
      </c>
      <c r="B1454" t="s">
        <v>1862</v>
      </c>
      <c r="C1454" t="s">
        <v>1801</v>
      </c>
    </row>
    <row r="1455" spans="1:3">
      <c r="A1455" t="s">
        <v>1852</v>
      </c>
      <c r="B1455" t="s">
        <v>1863</v>
      </c>
      <c r="C1455" t="s">
        <v>1801</v>
      </c>
    </row>
    <row r="1456" spans="1:3">
      <c r="A1456" t="s">
        <v>1852</v>
      </c>
      <c r="B1456" t="s">
        <v>1864</v>
      </c>
      <c r="C1456" t="s">
        <v>1801</v>
      </c>
    </row>
    <row r="1457" spans="1:3">
      <c r="A1457" t="s">
        <v>1852</v>
      </c>
      <c r="B1457" t="s">
        <v>1865</v>
      </c>
      <c r="C1457" t="s">
        <v>1801</v>
      </c>
    </row>
    <row r="1458" spans="1:3">
      <c r="A1458" t="s">
        <v>1852</v>
      </c>
      <c r="B1458" t="s">
        <v>1866</v>
      </c>
      <c r="C1458" t="s">
        <v>1801</v>
      </c>
    </row>
    <row r="1459" spans="1:3">
      <c r="A1459" t="s">
        <v>1852</v>
      </c>
      <c r="B1459" t="s">
        <v>1867</v>
      </c>
      <c r="C1459" t="s">
        <v>1801</v>
      </c>
    </row>
    <row r="1460" spans="1:3">
      <c r="A1460" t="s">
        <v>1852</v>
      </c>
      <c r="B1460" t="s">
        <v>1868</v>
      </c>
      <c r="C1460" t="s">
        <v>1801</v>
      </c>
    </row>
    <row r="1461" spans="1:3">
      <c r="A1461" t="s">
        <v>1852</v>
      </c>
      <c r="B1461" t="s">
        <v>1869</v>
      </c>
      <c r="C1461" t="s">
        <v>1801</v>
      </c>
    </row>
    <row r="1462" spans="1:3">
      <c r="A1462" t="s">
        <v>1852</v>
      </c>
      <c r="B1462" t="s">
        <v>1870</v>
      </c>
      <c r="C1462" t="s">
        <v>1801</v>
      </c>
    </row>
    <row r="1463" spans="1:3">
      <c r="A1463" t="s">
        <v>1852</v>
      </c>
      <c r="B1463" t="s">
        <v>1871</v>
      </c>
      <c r="C1463" t="s">
        <v>1801</v>
      </c>
    </row>
    <row r="1464" spans="1:3">
      <c r="A1464" t="s">
        <v>1852</v>
      </c>
      <c r="B1464" t="s">
        <v>1872</v>
      </c>
      <c r="C1464" t="s">
        <v>1801</v>
      </c>
    </row>
    <row r="1465" spans="1:3">
      <c r="A1465" t="s">
        <v>1852</v>
      </c>
      <c r="B1465" t="s">
        <v>1873</v>
      </c>
      <c r="C1465" t="s">
        <v>1801</v>
      </c>
    </row>
    <row r="1466" spans="1:3">
      <c r="A1466" t="s">
        <v>1852</v>
      </c>
      <c r="B1466" t="s">
        <v>1874</v>
      </c>
      <c r="C1466" t="s">
        <v>1801</v>
      </c>
    </row>
    <row r="1467" spans="1:3">
      <c r="A1467" t="s">
        <v>1852</v>
      </c>
      <c r="B1467" t="s">
        <v>1875</v>
      </c>
      <c r="C1467" t="s">
        <v>1801</v>
      </c>
    </row>
    <row r="1468" spans="1:3">
      <c r="A1468" t="s">
        <v>1852</v>
      </c>
      <c r="B1468" t="s">
        <v>1876</v>
      </c>
      <c r="C1468" t="s">
        <v>1801</v>
      </c>
    </row>
    <row r="1469" spans="1:3">
      <c r="A1469" t="s">
        <v>1852</v>
      </c>
      <c r="B1469" t="s">
        <v>1877</v>
      </c>
      <c r="C1469" t="s">
        <v>1801</v>
      </c>
    </row>
    <row r="1470" spans="1:3">
      <c r="A1470" t="s">
        <v>1852</v>
      </c>
      <c r="B1470" t="s">
        <v>1878</v>
      </c>
      <c r="C1470" t="s">
        <v>1801</v>
      </c>
    </row>
    <row r="1471" spans="1:3">
      <c r="A1471" t="s">
        <v>1852</v>
      </c>
      <c r="B1471" t="s">
        <v>1879</v>
      </c>
      <c r="C1471" t="s">
        <v>1801</v>
      </c>
    </row>
    <row r="1472" spans="1:3">
      <c r="A1472" t="s">
        <v>1880</v>
      </c>
      <c r="B1472" t="s">
        <v>1881</v>
      </c>
      <c r="C1472" t="s">
        <v>1801</v>
      </c>
    </row>
    <row r="1473" spans="1:3">
      <c r="A1473" t="s">
        <v>1880</v>
      </c>
      <c r="B1473" t="s">
        <v>1882</v>
      </c>
      <c r="C1473" t="s">
        <v>1801</v>
      </c>
    </row>
    <row r="1474" spans="1:3">
      <c r="A1474" t="s">
        <v>1880</v>
      </c>
      <c r="B1474" t="s">
        <v>1883</v>
      </c>
      <c r="C1474" t="s">
        <v>1801</v>
      </c>
    </row>
    <row r="1475" spans="1:3">
      <c r="A1475" t="s">
        <v>1880</v>
      </c>
      <c r="B1475" t="s">
        <v>1884</v>
      </c>
      <c r="C1475" t="s">
        <v>1801</v>
      </c>
    </row>
    <row r="1476" spans="1:3">
      <c r="A1476" t="s">
        <v>1880</v>
      </c>
      <c r="B1476" t="s">
        <v>1885</v>
      </c>
      <c r="C1476" t="s">
        <v>1801</v>
      </c>
    </row>
    <row r="1477" spans="1:3">
      <c r="A1477" t="s">
        <v>1880</v>
      </c>
      <c r="B1477" t="s">
        <v>1886</v>
      </c>
      <c r="C1477" t="s">
        <v>1801</v>
      </c>
    </row>
    <row r="1478" spans="1:3">
      <c r="A1478" t="s">
        <v>1880</v>
      </c>
      <c r="B1478" t="s">
        <v>1887</v>
      </c>
      <c r="C1478" t="s">
        <v>1801</v>
      </c>
    </row>
    <row r="1479" spans="1:3">
      <c r="A1479" t="s">
        <v>1880</v>
      </c>
      <c r="B1479" t="s">
        <v>1888</v>
      </c>
      <c r="C1479" t="s">
        <v>1801</v>
      </c>
    </row>
    <row r="1480" spans="1:3">
      <c r="A1480" t="s">
        <v>1880</v>
      </c>
      <c r="B1480" t="s">
        <v>1889</v>
      </c>
      <c r="C1480" t="s">
        <v>1801</v>
      </c>
    </row>
    <row r="1481" spans="1:3">
      <c r="A1481" t="s">
        <v>1880</v>
      </c>
      <c r="B1481" t="s">
        <v>1890</v>
      </c>
      <c r="C1481" t="s">
        <v>1801</v>
      </c>
    </row>
    <row r="1482" spans="1:3">
      <c r="A1482" t="s">
        <v>1880</v>
      </c>
      <c r="B1482" t="s">
        <v>1891</v>
      </c>
      <c r="C1482" t="s">
        <v>1801</v>
      </c>
    </row>
    <row r="1483" spans="1:3">
      <c r="A1483" t="s">
        <v>1880</v>
      </c>
      <c r="B1483" t="s">
        <v>1892</v>
      </c>
      <c r="C1483" t="s">
        <v>1801</v>
      </c>
    </row>
    <row r="1484" spans="1:3">
      <c r="A1484" t="s">
        <v>1880</v>
      </c>
      <c r="B1484" t="s">
        <v>1893</v>
      </c>
      <c r="C1484" t="s">
        <v>1801</v>
      </c>
    </row>
    <row r="1485" spans="1:3">
      <c r="A1485" t="s">
        <v>1880</v>
      </c>
      <c r="B1485" t="s">
        <v>1894</v>
      </c>
      <c r="C1485" t="s">
        <v>1801</v>
      </c>
    </row>
    <row r="1486" spans="1:3">
      <c r="A1486" t="s">
        <v>1880</v>
      </c>
      <c r="B1486" t="s">
        <v>1895</v>
      </c>
      <c r="C1486" t="s">
        <v>1801</v>
      </c>
    </row>
    <row r="1487" spans="1:3">
      <c r="A1487" t="s">
        <v>1880</v>
      </c>
      <c r="B1487" t="s">
        <v>1896</v>
      </c>
      <c r="C1487" t="s">
        <v>1801</v>
      </c>
    </row>
    <row r="1488" spans="1:3">
      <c r="A1488" t="s">
        <v>1880</v>
      </c>
      <c r="B1488" t="s">
        <v>1897</v>
      </c>
      <c r="C1488" t="s">
        <v>1801</v>
      </c>
    </row>
    <row r="1489" spans="1:3">
      <c r="A1489" t="s">
        <v>1880</v>
      </c>
      <c r="B1489" t="s">
        <v>1898</v>
      </c>
      <c r="C1489" t="s">
        <v>1801</v>
      </c>
    </row>
    <row r="1490" spans="1:3">
      <c r="A1490" t="s">
        <v>1880</v>
      </c>
      <c r="B1490" t="s">
        <v>1899</v>
      </c>
      <c r="C1490" t="s">
        <v>1801</v>
      </c>
    </row>
    <row r="1491" spans="1:3">
      <c r="A1491" t="s">
        <v>1900</v>
      </c>
      <c r="B1491" t="s">
        <v>1901</v>
      </c>
      <c r="C1491" t="s">
        <v>1801</v>
      </c>
    </row>
    <row r="1492" spans="1:3">
      <c r="A1492" t="s">
        <v>1900</v>
      </c>
      <c r="B1492" t="s">
        <v>1902</v>
      </c>
      <c r="C1492" t="s">
        <v>1801</v>
      </c>
    </row>
    <row r="1493" spans="1:3">
      <c r="A1493" t="s">
        <v>1900</v>
      </c>
      <c r="B1493" t="s">
        <v>1903</v>
      </c>
      <c r="C1493" t="s">
        <v>1801</v>
      </c>
    </row>
    <row r="1494" spans="1:3">
      <c r="A1494" t="s">
        <v>1900</v>
      </c>
      <c r="B1494" t="s">
        <v>1904</v>
      </c>
      <c r="C1494" t="s">
        <v>1801</v>
      </c>
    </row>
    <row r="1495" spans="1:3">
      <c r="A1495" t="s">
        <v>1900</v>
      </c>
      <c r="B1495" t="s">
        <v>1905</v>
      </c>
      <c r="C1495" t="s">
        <v>1801</v>
      </c>
    </row>
    <row r="1496" spans="1:3">
      <c r="A1496" t="s">
        <v>1900</v>
      </c>
      <c r="B1496" t="s">
        <v>1906</v>
      </c>
      <c r="C1496" t="s">
        <v>1801</v>
      </c>
    </row>
    <row r="1497" spans="1:3">
      <c r="A1497" t="s">
        <v>1900</v>
      </c>
      <c r="B1497" t="s">
        <v>1907</v>
      </c>
      <c r="C1497" t="s">
        <v>1801</v>
      </c>
    </row>
    <row r="1498" spans="1:3">
      <c r="A1498" t="s">
        <v>1900</v>
      </c>
      <c r="B1498" t="s">
        <v>1908</v>
      </c>
      <c r="C1498" t="s">
        <v>1801</v>
      </c>
    </row>
    <row r="1499" spans="1:3">
      <c r="A1499" t="s">
        <v>1900</v>
      </c>
      <c r="B1499" t="s">
        <v>1909</v>
      </c>
      <c r="C1499" t="s">
        <v>1801</v>
      </c>
    </row>
    <row r="1500" spans="1:3">
      <c r="A1500" t="s">
        <v>1900</v>
      </c>
      <c r="B1500" t="s">
        <v>1910</v>
      </c>
      <c r="C1500" t="s">
        <v>1801</v>
      </c>
    </row>
    <row r="1501" spans="1:3">
      <c r="A1501" t="s">
        <v>1900</v>
      </c>
      <c r="B1501" t="s">
        <v>1911</v>
      </c>
      <c r="C1501" t="s">
        <v>1801</v>
      </c>
    </row>
    <row r="1502" spans="1:3">
      <c r="A1502" t="s">
        <v>1900</v>
      </c>
      <c r="B1502" t="s">
        <v>1912</v>
      </c>
      <c r="C1502" t="s">
        <v>1801</v>
      </c>
    </row>
    <row r="1503" spans="1:3">
      <c r="A1503" t="s">
        <v>1900</v>
      </c>
      <c r="B1503" t="s">
        <v>1913</v>
      </c>
      <c r="C1503" t="s">
        <v>1801</v>
      </c>
    </row>
    <row r="1504" spans="1:3">
      <c r="A1504" t="s">
        <v>1900</v>
      </c>
      <c r="B1504" t="s">
        <v>1914</v>
      </c>
      <c r="C1504" t="s">
        <v>1801</v>
      </c>
    </row>
    <row r="1505" spans="1:3">
      <c r="A1505" t="s">
        <v>1900</v>
      </c>
      <c r="B1505" t="s">
        <v>1915</v>
      </c>
      <c r="C1505" t="s">
        <v>1801</v>
      </c>
    </row>
    <row r="1506" spans="1:3">
      <c r="A1506" t="s">
        <v>1900</v>
      </c>
      <c r="B1506" t="s">
        <v>1916</v>
      </c>
      <c r="C1506" t="s">
        <v>1801</v>
      </c>
    </row>
    <row r="1507" spans="1:3">
      <c r="A1507" t="s">
        <v>1900</v>
      </c>
      <c r="B1507" t="s">
        <v>1917</v>
      </c>
      <c r="C1507" t="s">
        <v>1801</v>
      </c>
    </row>
    <row r="1508" spans="1:3">
      <c r="A1508" t="s">
        <v>1900</v>
      </c>
      <c r="B1508" t="s">
        <v>1918</v>
      </c>
      <c r="C1508" t="s">
        <v>1801</v>
      </c>
    </row>
    <row r="1509" spans="1:3">
      <c r="A1509" t="s">
        <v>1900</v>
      </c>
      <c r="B1509" t="s">
        <v>1919</v>
      </c>
      <c r="C1509" t="s">
        <v>1801</v>
      </c>
    </row>
    <row r="1510" spans="1:3">
      <c r="A1510" t="s">
        <v>1900</v>
      </c>
      <c r="B1510" t="s">
        <v>1920</v>
      </c>
      <c r="C1510" t="s">
        <v>1801</v>
      </c>
    </row>
    <row r="1511" spans="1:3">
      <c r="A1511" t="s">
        <v>1900</v>
      </c>
      <c r="B1511" t="s">
        <v>1921</v>
      </c>
      <c r="C1511" t="s">
        <v>1801</v>
      </c>
    </row>
    <row r="1512" spans="1:3">
      <c r="A1512" t="s">
        <v>1900</v>
      </c>
      <c r="B1512" t="s">
        <v>1922</v>
      </c>
      <c r="C1512" t="s">
        <v>1801</v>
      </c>
    </row>
    <row r="1513" spans="1:3">
      <c r="A1513" t="s">
        <v>1900</v>
      </c>
      <c r="B1513" t="s">
        <v>1923</v>
      </c>
      <c r="C1513" t="s">
        <v>1801</v>
      </c>
    </row>
    <row r="1514" spans="1:3">
      <c r="A1514" t="s">
        <v>1900</v>
      </c>
      <c r="B1514" t="s">
        <v>1924</v>
      </c>
      <c r="C1514" t="s">
        <v>1801</v>
      </c>
    </row>
    <row r="1515" spans="1:3">
      <c r="A1515" t="s">
        <v>1900</v>
      </c>
      <c r="B1515" t="s">
        <v>1925</v>
      </c>
      <c r="C1515" t="s">
        <v>1801</v>
      </c>
    </row>
    <row r="1516" spans="1:3">
      <c r="A1516" t="s">
        <v>1900</v>
      </c>
      <c r="B1516" t="s">
        <v>1926</v>
      </c>
      <c r="C1516" t="s">
        <v>1801</v>
      </c>
    </row>
    <row r="1517" spans="1:3">
      <c r="A1517" t="s">
        <v>1900</v>
      </c>
      <c r="B1517" t="s">
        <v>1927</v>
      </c>
      <c r="C1517" t="s">
        <v>1801</v>
      </c>
    </row>
    <row r="1518" spans="1:3">
      <c r="A1518" t="s">
        <v>1900</v>
      </c>
      <c r="B1518" t="s">
        <v>1928</v>
      </c>
      <c r="C1518" t="s">
        <v>1801</v>
      </c>
    </row>
    <row r="1519" spans="1:3">
      <c r="A1519" t="s">
        <v>1900</v>
      </c>
      <c r="B1519" t="s">
        <v>1929</v>
      </c>
      <c r="C1519" t="s">
        <v>1801</v>
      </c>
    </row>
    <row r="1520" spans="1:3">
      <c r="A1520" t="s">
        <v>1900</v>
      </c>
      <c r="B1520" t="s">
        <v>1930</v>
      </c>
      <c r="C1520" t="s">
        <v>1801</v>
      </c>
    </row>
    <row r="1521" spans="1:3">
      <c r="A1521" t="s">
        <v>1900</v>
      </c>
      <c r="B1521" t="s">
        <v>1931</v>
      </c>
      <c r="C1521" t="s">
        <v>1801</v>
      </c>
    </row>
    <row r="1522" spans="1:3">
      <c r="A1522" t="s">
        <v>1932</v>
      </c>
      <c r="B1522" t="s">
        <v>1933</v>
      </c>
      <c r="C1522" t="s">
        <v>1801</v>
      </c>
    </row>
    <row r="1523" spans="1:3">
      <c r="A1523" t="s">
        <v>1932</v>
      </c>
      <c r="B1523" t="s">
        <v>1934</v>
      </c>
      <c r="C1523" t="s">
        <v>1801</v>
      </c>
    </row>
    <row r="1524" spans="1:3">
      <c r="A1524" t="s">
        <v>1932</v>
      </c>
      <c r="B1524" t="s">
        <v>1935</v>
      </c>
      <c r="C1524" t="s">
        <v>1801</v>
      </c>
    </row>
    <row r="1525" spans="1:3">
      <c r="A1525" t="s">
        <v>1932</v>
      </c>
      <c r="B1525" t="s">
        <v>1936</v>
      </c>
      <c r="C1525" t="s">
        <v>1801</v>
      </c>
    </row>
    <row r="1526" spans="1:3">
      <c r="A1526" t="s">
        <v>1932</v>
      </c>
      <c r="B1526" t="s">
        <v>1937</v>
      </c>
      <c r="C1526" t="s">
        <v>1801</v>
      </c>
    </row>
    <row r="1527" spans="1:3">
      <c r="A1527" t="s">
        <v>1932</v>
      </c>
      <c r="B1527" t="s">
        <v>1938</v>
      </c>
      <c r="C1527" t="s">
        <v>1801</v>
      </c>
    </row>
    <row r="1528" spans="1:3">
      <c r="A1528" t="s">
        <v>1932</v>
      </c>
      <c r="B1528" t="s">
        <v>1939</v>
      </c>
      <c r="C1528" t="s">
        <v>1801</v>
      </c>
    </row>
    <row r="1529" spans="1:3">
      <c r="A1529" t="s">
        <v>1932</v>
      </c>
      <c r="B1529" t="s">
        <v>1940</v>
      </c>
      <c r="C1529" t="s">
        <v>1801</v>
      </c>
    </row>
    <row r="1530" spans="1:3">
      <c r="A1530" t="s">
        <v>1932</v>
      </c>
      <c r="B1530" t="s">
        <v>1941</v>
      </c>
      <c r="C1530" t="s">
        <v>1801</v>
      </c>
    </row>
    <row r="1531" spans="1:3">
      <c r="A1531" t="s">
        <v>1932</v>
      </c>
      <c r="B1531" t="s">
        <v>1942</v>
      </c>
      <c r="C1531" t="s">
        <v>1801</v>
      </c>
    </row>
    <row r="1532" spans="1:3">
      <c r="A1532" t="s">
        <v>1932</v>
      </c>
      <c r="B1532" t="s">
        <v>1943</v>
      </c>
      <c r="C1532" t="s">
        <v>1801</v>
      </c>
    </row>
    <row r="1533" spans="1:3">
      <c r="A1533" t="s">
        <v>1932</v>
      </c>
      <c r="B1533" t="s">
        <v>1944</v>
      </c>
      <c r="C1533" t="s">
        <v>1801</v>
      </c>
    </row>
    <row r="1534" spans="1:3">
      <c r="A1534" t="s">
        <v>1945</v>
      </c>
      <c r="B1534" t="s">
        <v>1946</v>
      </c>
      <c r="C1534" t="s">
        <v>1801</v>
      </c>
    </row>
    <row r="1535" spans="1:3">
      <c r="A1535" t="s">
        <v>1945</v>
      </c>
      <c r="B1535" t="s">
        <v>1844</v>
      </c>
      <c r="C1535" t="s">
        <v>1801</v>
      </c>
    </row>
    <row r="1536" spans="1:3">
      <c r="A1536" t="s">
        <v>1945</v>
      </c>
      <c r="B1536" t="s">
        <v>1947</v>
      </c>
      <c r="C1536" t="s">
        <v>1801</v>
      </c>
    </row>
    <row r="1537" spans="1:3">
      <c r="A1537" t="s">
        <v>1945</v>
      </c>
      <c r="B1537" t="s">
        <v>1948</v>
      </c>
      <c r="C1537" t="s">
        <v>1801</v>
      </c>
    </row>
    <row r="1538" spans="1:3">
      <c r="A1538" t="s">
        <v>1945</v>
      </c>
      <c r="B1538" t="s">
        <v>1949</v>
      </c>
      <c r="C1538" t="s">
        <v>1801</v>
      </c>
    </row>
    <row r="1539" spans="1:3">
      <c r="A1539" t="s">
        <v>1945</v>
      </c>
      <c r="B1539" t="s">
        <v>1950</v>
      </c>
      <c r="C1539" t="s">
        <v>1801</v>
      </c>
    </row>
    <row r="1540" spans="1:3">
      <c r="A1540" t="s">
        <v>1951</v>
      </c>
      <c r="B1540" t="s">
        <v>1952</v>
      </c>
      <c r="C1540" t="s">
        <v>1801</v>
      </c>
    </row>
    <row r="1541" spans="1:3">
      <c r="A1541" t="s">
        <v>1951</v>
      </c>
      <c r="B1541" t="s">
        <v>1953</v>
      </c>
      <c r="C1541" t="s">
        <v>1801</v>
      </c>
    </row>
    <row r="1542" spans="1:3">
      <c r="A1542" t="s">
        <v>1951</v>
      </c>
      <c r="B1542" t="s">
        <v>1954</v>
      </c>
      <c r="C1542" t="s">
        <v>1801</v>
      </c>
    </row>
    <row r="1543" spans="1:3">
      <c r="A1543" t="s">
        <v>1951</v>
      </c>
      <c r="B1543" t="s">
        <v>1955</v>
      </c>
      <c r="C1543" t="s">
        <v>1801</v>
      </c>
    </row>
    <row r="1544" spans="1:3">
      <c r="A1544" t="s">
        <v>1951</v>
      </c>
      <c r="B1544" t="s">
        <v>1956</v>
      </c>
      <c r="C1544" t="s">
        <v>1801</v>
      </c>
    </row>
    <row r="1545" spans="1:3">
      <c r="A1545" t="s">
        <v>1951</v>
      </c>
      <c r="B1545" t="s">
        <v>1957</v>
      </c>
      <c r="C1545" t="s">
        <v>1801</v>
      </c>
    </row>
    <row r="1546" spans="1:3">
      <c r="A1546" t="s">
        <v>1951</v>
      </c>
      <c r="B1546" t="s">
        <v>929</v>
      </c>
      <c r="C1546" t="s">
        <v>1801</v>
      </c>
    </row>
    <row r="1547" spans="1:3">
      <c r="A1547" t="s">
        <v>1951</v>
      </c>
      <c r="B1547" t="s">
        <v>930</v>
      </c>
      <c r="C1547" t="s">
        <v>1801</v>
      </c>
    </row>
    <row r="1548" spans="1:3">
      <c r="A1548" t="s">
        <v>1958</v>
      </c>
      <c r="B1548" t="s">
        <v>1959</v>
      </c>
      <c r="C1548" t="s">
        <v>1801</v>
      </c>
    </row>
    <row r="1549" spans="1:3">
      <c r="A1549" t="s">
        <v>1958</v>
      </c>
      <c r="B1549" t="s">
        <v>1960</v>
      </c>
      <c r="C1549" t="s">
        <v>1801</v>
      </c>
    </row>
    <row r="1550" spans="1:3">
      <c r="A1550" t="s">
        <v>1958</v>
      </c>
      <c r="B1550" t="s">
        <v>1961</v>
      </c>
      <c r="C1550" t="s">
        <v>1801</v>
      </c>
    </row>
    <row r="1551" spans="1:3">
      <c r="A1551" t="s">
        <v>1958</v>
      </c>
      <c r="B1551" t="s">
        <v>1962</v>
      </c>
      <c r="C1551" t="s">
        <v>1801</v>
      </c>
    </row>
    <row r="1552" spans="1:3">
      <c r="A1552" t="s">
        <v>1958</v>
      </c>
      <c r="B1552" t="s">
        <v>1963</v>
      </c>
      <c r="C1552" t="s">
        <v>1801</v>
      </c>
    </row>
    <row r="1553" spans="1:3">
      <c r="A1553" t="s">
        <v>1958</v>
      </c>
      <c r="B1553" t="s">
        <v>1964</v>
      </c>
      <c r="C1553" t="s">
        <v>1801</v>
      </c>
    </row>
    <row r="1554" spans="1:3">
      <c r="A1554" t="s">
        <v>1958</v>
      </c>
      <c r="B1554" t="s">
        <v>1965</v>
      </c>
      <c r="C1554" t="s">
        <v>1801</v>
      </c>
    </row>
    <row r="1555" spans="1:3">
      <c r="A1555" t="s">
        <v>1966</v>
      </c>
      <c r="B1555" t="s">
        <v>1967</v>
      </c>
      <c r="C1555" t="s">
        <v>1801</v>
      </c>
    </row>
    <row r="1556" spans="1:3">
      <c r="A1556" t="s">
        <v>1966</v>
      </c>
      <c r="B1556" t="s">
        <v>1968</v>
      </c>
      <c r="C1556" t="s">
        <v>1801</v>
      </c>
    </row>
    <row r="1557" spans="1:3">
      <c r="A1557" t="s">
        <v>1966</v>
      </c>
      <c r="B1557" t="s">
        <v>1969</v>
      </c>
      <c r="C1557" t="s">
        <v>1801</v>
      </c>
    </row>
    <row r="1558" spans="1:3">
      <c r="A1558" t="s">
        <v>1966</v>
      </c>
      <c r="B1558" t="s">
        <v>1970</v>
      </c>
      <c r="C1558" t="s">
        <v>1801</v>
      </c>
    </row>
    <row r="1559" spans="1:3">
      <c r="A1559" t="s">
        <v>1966</v>
      </c>
      <c r="B1559" t="s">
        <v>1971</v>
      </c>
      <c r="C1559" t="s">
        <v>1801</v>
      </c>
    </row>
    <row r="1560" spans="1:3">
      <c r="A1560" t="s">
        <v>1966</v>
      </c>
      <c r="B1560" t="s">
        <v>1972</v>
      </c>
      <c r="C1560" t="s">
        <v>1801</v>
      </c>
    </row>
    <row r="1561" spans="1:3">
      <c r="A1561" t="s">
        <v>1966</v>
      </c>
      <c r="B1561" t="s">
        <v>1973</v>
      </c>
      <c r="C1561" t="s">
        <v>1801</v>
      </c>
    </row>
    <row r="1562" spans="1:3">
      <c r="A1562" t="s">
        <v>1966</v>
      </c>
      <c r="B1562" t="s">
        <v>1974</v>
      </c>
      <c r="C1562" t="s">
        <v>1801</v>
      </c>
    </row>
    <row r="1563" spans="1:3">
      <c r="A1563" t="s">
        <v>1966</v>
      </c>
      <c r="B1563" t="s">
        <v>1975</v>
      </c>
      <c r="C1563" t="s">
        <v>1801</v>
      </c>
    </row>
    <row r="1564" spans="1:3">
      <c r="A1564" t="s">
        <v>1966</v>
      </c>
      <c r="B1564" t="s">
        <v>1976</v>
      </c>
      <c r="C1564" t="s">
        <v>1801</v>
      </c>
    </row>
    <row r="1565" spans="1:3">
      <c r="A1565" t="s">
        <v>1966</v>
      </c>
      <c r="B1565" t="s">
        <v>1977</v>
      </c>
      <c r="C1565" t="s">
        <v>1801</v>
      </c>
    </row>
    <row r="1566" spans="1:3">
      <c r="A1566" t="s">
        <v>1966</v>
      </c>
      <c r="B1566" t="s">
        <v>1978</v>
      </c>
      <c r="C1566" t="s">
        <v>1801</v>
      </c>
    </row>
    <row r="1567" spans="1:3">
      <c r="A1567" t="s">
        <v>1979</v>
      </c>
      <c r="B1567" t="s">
        <v>1980</v>
      </c>
      <c r="C1567" t="s">
        <v>1801</v>
      </c>
    </row>
    <row r="1568" spans="1:3">
      <c r="A1568" t="s">
        <v>1979</v>
      </c>
      <c r="B1568" t="s">
        <v>1981</v>
      </c>
      <c r="C1568" t="s">
        <v>1801</v>
      </c>
    </row>
    <row r="1569" spans="1:3">
      <c r="A1569" t="s">
        <v>1979</v>
      </c>
      <c r="B1569" t="s">
        <v>1982</v>
      </c>
      <c r="C1569" t="s">
        <v>1801</v>
      </c>
    </row>
    <row r="1570" spans="1:3">
      <c r="A1570" t="s">
        <v>1979</v>
      </c>
      <c r="B1570" t="s">
        <v>1983</v>
      </c>
      <c r="C1570" t="s">
        <v>1801</v>
      </c>
    </row>
    <row r="1571" spans="1:3">
      <c r="A1571" t="s">
        <v>1979</v>
      </c>
      <c r="B1571" t="s">
        <v>1984</v>
      </c>
      <c r="C1571" t="s">
        <v>1801</v>
      </c>
    </row>
    <row r="1572" spans="1:3">
      <c r="A1572" t="s">
        <v>1979</v>
      </c>
      <c r="B1572" t="s">
        <v>1985</v>
      </c>
      <c r="C1572" t="s">
        <v>1801</v>
      </c>
    </row>
    <row r="1573" spans="1:3">
      <c r="A1573" t="s">
        <v>1979</v>
      </c>
      <c r="B1573" t="s">
        <v>1986</v>
      </c>
      <c r="C1573" t="s">
        <v>1801</v>
      </c>
    </row>
    <row r="1574" spans="1:3">
      <c r="A1574" t="s">
        <v>1979</v>
      </c>
      <c r="B1574" t="s">
        <v>1987</v>
      </c>
      <c r="C1574" t="s">
        <v>1801</v>
      </c>
    </row>
    <row r="1575" spans="1:3">
      <c r="A1575" t="s">
        <v>1979</v>
      </c>
      <c r="B1575" t="s">
        <v>1988</v>
      </c>
      <c r="C1575" t="s">
        <v>1801</v>
      </c>
    </row>
    <row r="1576" spans="1:3">
      <c r="A1576" t="s">
        <v>1979</v>
      </c>
      <c r="B1576" t="s">
        <v>1989</v>
      </c>
      <c r="C1576" t="s">
        <v>1801</v>
      </c>
    </row>
    <row r="1577" spans="1:3">
      <c r="A1577" t="s">
        <v>1979</v>
      </c>
      <c r="B1577" t="s">
        <v>1990</v>
      </c>
      <c r="C1577" t="s">
        <v>1801</v>
      </c>
    </row>
    <row r="1578" spans="1:3">
      <c r="A1578" t="s">
        <v>1991</v>
      </c>
      <c r="B1578" t="s">
        <v>1992</v>
      </c>
      <c r="C1578" t="s">
        <v>1801</v>
      </c>
    </row>
    <row r="1579" spans="1:3">
      <c r="A1579" t="s">
        <v>1991</v>
      </c>
      <c r="B1579" t="s">
        <v>1993</v>
      </c>
      <c r="C1579" t="s">
        <v>1801</v>
      </c>
    </row>
    <row r="1580" spans="1:3">
      <c r="A1580" t="s">
        <v>1991</v>
      </c>
      <c r="B1580" t="s">
        <v>1994</v>
      </c>
      <c r="C1580" t="s">
        <v>1801</v>
      </c>
    </row>
    <row r="1581" spans="1:3">
      <c r="A1581" t="s">
        <v>1991</v>
      </c>
      <c r="B1581" t="s">
        <v>1995</v>
      </c>
      <c r="C1581" t="s">
        <v>1801</v>
      </c>
    </row>
    <row r="1582" spans="1:3">
      <c r="A1582" t="s">
        <v>1991</v>
      </c>
      <c r="B1582" t="s">
        <v>1996</v>
      </c>
      <c r="C1582" t="s">
        <v>1801</v>
      </c>
    </row>
    <row r="1583" spans="1:3">
      <c r="A1583" t="s">
        <v>1991</v>
      </c>
      <c r="B1583" t="s">
        <v>1997</v>
      </c>
      <c r="C1583" t="s">
        <v>1801</v>
      </c>
    </row>
    <row r="1584" spans="1:3">
      <c r="A1584" t="s">
        <v>1991</v>
      </c>
      <c r="B1584" t="s">
        <v>1998</v>
      </c>
      <c r="C1584" t="s">
        <v>1801</v>
      </c>
    </row>
    <row r="1585" spans="1:3">
      <c r="A1585" t="s">
        <v>1991</v>
      </c>
      <c r="B1585" t="s">
        <v>1999</v>
      </c>
      <c r="C1585" t="s">
        <v>1801</v>
      </c>
    </row>
    <row r="1586" spans="1:3">
      <c r="A1586" t="s">
        <v>2000</v>
      </c>
      <c r="B1586" t="s">
        <v>2001</v>
      </c>
      <c r="C1586" t="s">
        <v>1801</v>
      </c>
    </row>
    <row r="1587" spans="1:3">
      <c r="A1587" t="s">
        <v>2000</v>
      </c>
      <c r="B1587" t="s">
        <v>2002</v>
      </c>
      <c r="C1587" t="s">
        <v>1801</v>
      </c>
    </row>
    <row r="1588" spans="1:3">
      <c r="A1588" t="s">
        <v>2003</v>
      </c>
      <c r="B1588" t="s">
        <v>2004</v>
      </c>
      <c r="C1588" t="s">
        <v>1801</v>
      </c>
    </row>
    <row r="1589" spans="1:3">
      <c r="A1589" t="s">
        <v>2003</v>
      </c>
      <c r="B1589" t="s">
        <v>2005</v>
      </c>
      <c r="C1589" t="s">
        <v>1801</v>
      </c>
    </row>
    <row r="1590" spans="1:3">
      <c r="A1590" t="s">
        <v>2003</v>
      </c>
      <c r="B1590" t="s">
        <v>2006</v>
      </c>
      <c r="C1590" t="s">
        <v>1801</v>
      </c>
    </row>
    <row r="1591" spans="1:3">
      <c r="A1591" t="s">
        <v>2003</v>
      </c>
      <c r="B1591" t="s">
        <v>2007</v>
      </c>
      <c r="C1591" t="s">
        <v>1801</v>
      </c>
    </row>
    <row r="1592" spans="1:3">
      <c r="A1592" t="s">
        <v>2003</v>
      </c>
      <c r="B1592" t="s">
        <v>2008</v>
      </c>
      <c r="C1592" t="s">
        <v>1801</v>
      </c>
    </row>
    <row r="1593" spans="1:3">
      <c r="A1593" t="s">
        <v>2003</v>
      </c>
      <c r="B1593" t="s">
        <v>2009</v>
      </c>
      <c r="C1593" t="s">
        <v>1801</v>
      </c>
    </row>
    <row r="1594" spans="1:3">
      <c r="A1594" t="s">
        <v>2003</v>
      </c>
      <c r="B1594" t="s">
        <v>2010</v>
      </c>
      <c r="C1594" t="s">
        <v>1801</v>
      </c>
    </row>
    <row r="1595" spans="1:3">
      <c r="A1595" t="s">
        <v>2003</v>
      </c>
      <c r="B1595" t="s">
        <v>2011</v>
      </c>
      <c r="C1595" t="s">
        <v>1801</v>
      </c>
    </row>
    <row r="1596" spans="1:3">
      <c r="A1596" t="s">
        <v>2012</v>
      </c>
      <c r="B1596" t="s">
        <v>2013</v>
      </c>
      <c r="C1596" t="s">
        <v>1801</v>
      </c>
    </row>
    <row r="1597" spans="1:3">
      <c r="A1597" t="s">
        <v>2012</v>
      </c>
      <c r="B1597" t="s">
        <v>2014</v>
      </c>
      <c r="C1597" t="s">
        <v>1801</v>
      </c>
    </row>
    <row r="1598" spans="1:3">
      <c r="A1598" t="s">
        <v>2012</v>
      </c>
      <c r="B1598" t="s">
        <v>2015</v>
      </c>
      <c r="C1598" t="s">
        <v>1801</v>
      </c>
    </row>
    <row r="1599" spans="1:3">
      <c r="A1599" t="s">
        <v>2012</v>
      </c>
      <c r="B1599" t="s">
        <v>559</v>
      </c>
      <c r="C1599" t="s">
        <v>1801</v>
      </c>
    </row>
    <row r="1600" spans="1:3">
      <c r="A1600" t="s">
        <v>2012</v>
      </c>
      <c r="B1600" t="s">
        <v>2016</v>
      </c>
      <c r="C1600" t="s">
        <v>1801</v>
      </c>
    </row>
    <row r="1601" spans="1:3">
      <c r="A1601" t="s">
        <v>2012</v>
      </c>
      <c r="B1601" t="s">
        <v>2017</v>
      </c>
      <c r="C1601" t="s">
        <v>1801</v>
      </c>
    </row>
    <row r="1602" spans="1:3">
      <c r="A1602" t="s">
        <v>2012</v>
      </c>
      <c r="B1602" t="s">
        <v>2018</v>
      </c>
      <c r="C1602" t="s">
        <v>1801</v>
      </c>
    </row>
    <row r="1603" spans="1:3">
      <c r="A1603" t="s">
        <v>2012</v>
      </c>
      <c r="B1603" t="s">
        <v>2019</v>
      </c>
      <c r="C1603" t="s">
        <v>1801</v>
      </c>
    </row>
    <row r="1604" spans="1:3">
      <c r="A1604" t="s">
        <v>2012</v>
      </c>
      <c r="B1604" t="s">
        <v>2020</v>
      </c>
      <c r="C1604" t="s">
        <v>1801</v>
      </c>
    </row>
    <row r="1605" spans="1:3">
      <c r="A1605" t="s">
        <v>2012</v>
      </c>
      <c r="B1605" t="s">
        <v>2021</v>
      </c>
      <c r="C1605" t="s">
        <v>1801</v>
      </c>
    </row>
    <row r="1606" spans="1:3">
      <c r="A1606" t="s">
        <v>2012</v>
      </c>
      <c r="B1606" t="s">
        <v>2022</v>
      </c>
      <c r="C1606" t="s">
        <v>1801</v>
      </c>
    </row>
    <row r="1607" spans="1:3">
      <c r="A1607" t="s">
        <v>2012</v>
      </c>
      <c r="B1607" t="s">
        <v>2023</v>
      </c>
      <c r="C1607" t="s">
        <v>1801</v>
      </c>
    </row>
    <row r="1608" spans="1:3">
      <c r="A1608" t="s">
        <v>2012</v>
      </c>
      <c r="B1608" t="s">
        <v>2024</v>
      </c>
      <c r="C1608" t="s">
        <v>1801</v>
      </c>
    </row>
    <row r="1609" spans="1:3">
      <c r="A1609" t="s">
        <v>2012</v>
      </c>
      <c r="B1609" t="s">
        <v>2025</v>
      </c>
      <c r="C1609" t="s">
        <v>1801</v>
      </c>
    </row>
    <row r="1610" spans="1:3">
      <c r="A1610" t="s">
        <v>2012</v>
      </c>
      <c r="B1610" t="s">
        <v>2026</v>
      </c>
      <c r="C1610" t="s">
        <v>1801</v>
      </c>
    </row>
    <row r="1611" spans="1:3">
      <c r="A1611" t="s">
        <v>2012</v>
      </c>
      <c r="B1611" t="s">
        <v>2027</v>
      </c>
      <c r="C1611" t="s">
        <v>1801</v>
      </c>
    </row>
    <row r="1612" spans="1:3">
      <c r="A1612" t="s">
        <v>2012</v>
      </c>
      <c r="B1612" t="s">
        <v>2028</v>
      </c>
      <c r="C1612" t="s">
        <v>1801</v>
      </c>
    </row>
    <row r="1613" spans="1:3">
      <c r="A1613" t="s">
        <v>2012</v>
      </c>
      <c r="B1613" t="s">
        <v>2029</v>
      </c>
      <c r="C1613" t="s">
        <v>1801</v>
      </c>
    </row>
    <row r="1614" spans="1:3">
      <c r="A1614" t="s">
        <v>2012</v>
      </c>
      <c r="B1614" t="s">
        <v>2030</v>
      </c>
      <c r="C1614" t="s">
        <v>1801</v>
      </c>
    </row>
    <row r="1615" spans="1:3">
      <c r="A1615" t="s">
        <v>2012</v>
      </c>
      <c r="B1615" t="s">
        <v>2031</v>
      </c>
      <c r="C1615" t="s">
        <v>1801</v>
      </c>
    </row>
    <row r="1616" spans="1:3">
      <c r="A1616" t="s">
        <v>2032</v>
      </c>
      <c r="B1616" t="s">
        <v>2033</v>
      </c>
      <c r="C1616" t="s">
        <v>1801</v>
      </c>
    </row>
    <row r="1617" spans="1:3">
      <c r="A1617" t="s">
        <v>2032</v>
      </c>
      <c r="B1617" t="s">
        <v>2034</v>
      </c>
      <c r="C1617" t="s">
        <v>1801</v>
      </c>
    </row>
    <row r="1618" spans="1:3">
      <c r="A1618" t="s">
        <v>2032</v>
      </c>
      <c r="B1618" t="s">
        <v>2035</v>
      </c>
      <c r="C1618" t="s">
        <v>1801</v>
      </c>
    </row>
    <row r="1619" spans="1:3">
      <c r="A1619" t="s">
        <v>2032</v>
      </c>
      <c r="B1619" t="s">
        <v>2036</v>
      </c>
      <c r="C1619" t="s">
        <v>1801</v>
      </c>
    </row>
    <row r="1620" spans="1:3">
      <c r="A1620" t="s">
        <v>2032</v>
      </c>
      <c r="B1620" t="s">
        <v>2037</v>
      </c>
      <c r="C1620" t="s">
        <v>1801</v>
      </c>
    </row>
    <row r="1621" spans="1:3">
      <c r="A1621" t="s">
        <v>2032</v>
      </c>
      <c r="B1621" t="s">
        <v>2038</v>
      </c>
      <c r="C1621" t="s">
        <v>1801</v>
      </c>
    </row>
    <row r="1622" spans="1:3">
      <c r="A1622" t="s">
        <v>2032</v>
      </c>
      <c r="B1622" t="s">
        <v>2039</v>
      </c>
      <c r="C1622" t="s">
        <v>1801</v>
      </c>
    </row>
    <row r="1623" spans="1:3">
      <c r="A1623" t="s">
        <v>2032</v>
      </c>
      <c r="B1623" t="s">
        <v>2040</v>
      </c>
      <c r="C1623" t="s">
        <v>1801</v>
      </c>
    </row>
    <row r="1624" spans="1:3">
      <c r="A1624" t="s">
        <v>2032</v>
      </c>
      <c r="B1624" t="s">
        <v>2041</v>
      </c>
      <c r="C1624" t="s">
        <v>1801</v>
      </c>
    </row>
    <row r="1625" spans="1:3">
      <c r="A1625" t="s">
        <v>2032</v>
      </c>
      <c r="B1625" t="s">
        <v>662</v>
      </c>
      <c r="C1625" t="s">
        <v>1801</v>
      </c>
    </row>
    <row r="1626" spans="1:3">
      <c r="A1626" t="s">
        <v>2032</v>
      </c>
      <c r="B1626" t="s">
        <v>1875</v>
      </c>
      <c r="C1626" t="s">
        <v>1801</v>
      </c>
    </row>
    <row r="1627" spans="1:3">
      <c r="A1627" t="s">
        <v>2032</v>
      </c>
      <c r="B1627" t="s">
        <v>2042</v>
      </c>
      <c r="C1627" t="s">
        <v>1801</v>
      </c>
    </row>
    <row r="1628" spans="1:3">
      <c r="A1628" t="s">
        <v>2032</v>
      </c>
      <c r="B1628" t="s">
        <v>2043</v>
      </c>
      <c r="C1628" t="s">
        <v>1801</v>
      </c>
    </row>
    <row r="1629" spans="1:3">
      <c r="A1629" t="s">
        <v>2032</v>
      </c>
      <c r="B1629" t="s">
        <v>2044</v>
      </c>
      <c r="C1629" t="s">
        <v>1801</v>
      </c>
    </row>
    <row r="1630" spans="1:3">
      <c r="A1630" t="s">
        <v>2032</v>
      </c>
      <c r="B1630" t="s">
        <v>2045</v>
      </c>
      <c r="C1630" t="s">
        <v>1801</v>
      </c>
    </row>
    <row r="1631" spans="1:3">
      <c r="A1631" t="s">
        <v>2032</v>
      </c>
      <c r="B1631" t="s">
        <v>2046</v>
      </c>
      <c r="C1631" t="s">
        <v>1801</v>
      </c>
    </row>
    <row r="1632" spans="1:3">
      <c r="A1632" t="s">
        <v>2032</v>
      </c>
      <c r="B1632" t="s">
        <v>2047</v>
      </c>
      <c r="C1632" t="s">
        <v>1801</v>
      </c>
    </row>
    <row r="1633" spans="1:3">
      <c r="A1633" t="s">
        <v>2032</v>
      </c>
      <c r="B1633" t="s">
        <v>2048</v>
      </c>
      <c r="C1633" t="s">
        <v>1801</v>
      </c>
    </row>
    <row r="1634" spans="1:3">
      <c r="A1634" t="s">
        <v>2049</v>
      </c>
      <c r="B1634" t="s">
        <v>2050</v>
      </c>
      <c r="C1634" t="s">
        <v>1801</v>
      </c>
    </row>
    <row r="1635" spans="1:3">
      <c r="A1635" t="s">
        <v>2049</v>
      </c>
      <c r="B1635" t="s">
        <v>2051</v>
      </c>
      <c r="C1635" t="s">
        <v>1801</v>
      </c>
    </row>
    <row r="1636" spans="1:3">
      <c r="A1636" t="s">
        <v>2049</v>
      </c>
      <c r="B1636" t="s">
        <v>2052</v>
      </c>
      <c r="C1636" t="s">
        <v>1801</v>
      </c>
    </row>
    <row r="1637" spans="1:3">
      <c r="A1637" t="s">
        <v>2049</v>
      </c>
      <c r="B1637" t="s">
        <v>2053</v>
      </c>
      <c r="C1637" t="s">
        <v>1801</v>
      </c>
    </row>
    <row r="1638" spans="1:3">
      <c r="A1638" t="s">
        <v>2049</v>
      </c>
      <c r="B1638" t="s">
        <v>2054</v>
      </c>
      <c r="C1638" t="s">
        <v>1801</v>
      </c>
    </row>
    <row r="1639" spans="1:3">
      <c r="A1639" t="s">
        <v>2049</v>
      </c>
      <c r="B1639" t="s">
        <v>2055</v>
      </c>
      <c r="C1639" t="s">
        <v>1801</v>
      </c>
    </row>
    <row r="1640" spans="1:3">
      <c r="A1640" t="s">
        <v>2049</v>
      </c>
      <c r="B1640" t="s">
        <v>2056</v>
      </c>
      <c r="C1640" t="s">
        <v>1801</v>
      </c>
    </row>
    <row r="1641" spans="1:3">
      <c r="A1641" t="s">
        <v>2049</v>
      </c>
      <c r="B1641" t="s">
        <v>2057</v>
      </c>
      <c r="C1641" t="s">
        <v>1801</v>
      </c>
    </row>
    <row r="1642" spans="1:3">
      <c r="A1642" t="s">
        <v>2049</v>
      </c>
      <c r="B1642" t="s">
        <v>2058</v>
      </c>
      <c r="C1642" t="s">
        <v>1801</v>
      </c>
    </row>
    <row r="1643" spans="1:3">
      <c r="A1643" t="s">
        <v>2049</v>
      </c>
      <c r="B1643" t="s">
        <v>2059</v>
      </c>
      <c r="C1643" t="s">
        <v>1801</v>
      </c>
    </row>
    <row r="1644" spans="1:3">
      <c r="A1644" t="s">
        <v>2049</v>
      </c>
      <c r="B1644" t="s">
        <v>2060</v>
      </c>
      <c r="C1644" t="s">
        <v>1801</v>
      </c>
    </row>
    <row r="1645" spans="1:3">
      <c r="A1645" t="s">
        <v>2049</v>
      </c>
      <c r="B1645" t="s">
        <v>2061</v>
      </c>
      <c r="C1645" t="s">
        <v>1801</v>
      </c>
    </row>
    <row r="1646" spans="1:3">
      <c r="A1646" t="s">
        <v>2049</v>
      </c>
      <c r="B1646" t="s">
        <v>2062</v>
      </c>
      <c r="C1646" t="s">
        <v>1801</v>
      </c>
    </row>
    <row r="1647" spans="1:3">
      <c r="A1647" t="s">
        <v>2049</v>
      </c>
      <c r="B1647" t="s">
        <v>2063</v>
      </c>
      <c r="C1647" t="s">
        <v>1801</v>
      </c>
    </row>
    <row r="1648" spans="1:3">
      <c r="A1648" t="s">
        <v>2049</v>
      </c>
      <c r="B1648" t="s">
        <v>2064</v>
      </c>
      <c r="C1648" t="s">
        <v>1801</v>
      </c>
    </row>
    <row r="1649" spans="1:3">
      <c r="A1649" t="s">
        <v>2049</v>
      </c>
      <c r="B1649" t="s">
        <v>2065</v>
      </c>
      <c r="C1649" t="s">
        <v>1801</v>
      </c>
    </row>
    <row r="1650" spans="1:3">
      <c r="A1650" t="s">
        <v>2049</v>
      </c>
      <c r="B1650" t="s">
        <v>2066</v>
      </c>
      <c r="C1650" t="s">
        <v>1801</v>
      </c>
    </row>
    <row r="1651" spans="1:3">
      <c r="A1651" t="s">
        <v>2049</v>
      </c>
      <c r="B1651" t="s">
        <v>2067</v>
      </c>
      <c r="C1651" t="s">
        <v>1801</v>
      </c>
    </row>
    <row r="1652" spans="1:3">
      <c r="A1652" t="s">
        <v>2049</v>
      </c>
      <c r="B1652" t="s">
        <v>2068</v>
      </c>
      <c r="C1652" t="s">
        <v>1801</v>
      </c>
    </row>
    <row r="1653" spans="1:3">
      <c r="A1653" t="s">
        <v>2049</v>
      </c>
      <c r="B1653" t="s">
        <v>2069</v>
      </c>
      <c r="C1653" t="s">
        <v>1801</v>
      </c>
    </row>
    <row r="1654" spans="1:3">
      <c r="A1654" t="s">
        <v>2049</v>
      </c>
      <c r="B1654" t="s">
        <v>2070</v>
      </c>
      <c r="C1654" t="s">
        <v>1801</v>
      </c>
    </row>
    <row r="1655" spans="1:3">
      <c r="A1655" t="s">
        <v>2071</v>
      </c>
      <c r="B1655" t="s">
        <v>2072</v>
      </c>
      <c r="C1655" t="s">
        <v>1801</v>
      </c>
    </row>
    <row r="1656" spans="1:3">
      <c r="A1656" t="s">
        <v>2071</v>
      </c>
      <c r="B1656" t="s">
        <v>2073</v>
      </c>
      <c r="C1656" t="s">
        <v>1801</v>
      </c>
    </row>
    <row r="1657" spans="1:3">
      <c r="A1657" t="s">
        <v>2071</v>
      </c>
      <c r="B1657" t="s">
        <v>2074</v>
      </c>
      <c r="C1657" t="s">
        <v>1801</v>
      </c>
    </row>
    <row r="1658" spans="1:3">
      <c r="A1658" t="s">
        <v>2071</v>
      </c>
      <c r="B1658" t="s">
        <v>2075</v>
      </c>
      <c r="C1658" t="s">
        <v>1801</v>
      </c>
    </row>
    <row r="1659" spans="1:3">
      <c r="A1659" t="s">
        <v>2071</v>
      </c>
      <c r="B1659" t="s">
        <v>2076</v>
      </c>
      <c r="C1659" t="s">
        <v>1801</v>
      </c>
    </row>
    <row r="1660" spans="1:3">
      <c r="A1660" t="s">
        <v>2071</v>
      </c>
      <c r="B1660" t="s">
        <v>2077</v>
      </c>
      <c r="C1660" t="s">
        <v>1801</v>
      </c>
    </row>
    <row r="1661" spans="1:3">
      <c r="A1661" t="s">
        <v>2071</v>
      </c>
      <c r="B1661" t="s">
        <v>2078</v>
      </c>
      <c r="C1661" t="s">
        <v>1801</v>
      </c>
    </row>
    <row r="1662" spans="1:3">
      <c r="A1662" t="s">
        <v>2071</v>
      </c>
      <c r="B1662" t="s">
        <v>2079</v>
      </c>
      <c r="C1662" t="s">
        <v>1801</v>
      </c>
    </row>
    <row r="1663" spans="1:3">
      <c r="A1663" t="s">
        <v>2071</v>
      </c>
      <c r="B1663" t="s">
        <v>2080</v>
      </c>
      <c r="C1663" t="s">
        <v>1801</v>
      </c>
    </row>
    <row r="1664" spans="1:3">
      <c r="A1664" t="s">
        <v>2071</v>
      </c>
      <c r="B1664" t="s">
        <v>2081</v>
      </c>
      <c r="C1664" t="s">
        <v>1801</v>
      </c>
    </row>
    <row r="1665" spans="1:3">
      <c r="A1665" t="s">
        <v>2071</v>
      </c>
      <c r="B1665" t="s">
        <v>2082</v>
      </c>
      <c r="C1665" t="s">
        <v>1801</v>
      </c>
    </row>
    <row r="1666" spans="1:3">
      <c r="A1666" t="s">
        <v>2071</v>
      </c>
      <c r="B1666" t="s">
        <v>2083</v>
      </c>
      <c r="C1666" t="s">
        <v>1801</v>
      </c>
    </row>
    <row r="1667" spans="1:3">
      <c r="A1667" t="s">
        <v>2071</v>
      </c>
      <c r="B1667" t="s">
        <v>2084</v>
      </c>
      <c r="C1667" t="s">
        <v>1801</v>
      </c>
    </row>
    <row r="1668" spans="1:3">
      <c r="A1668" t="s">
        <v>2071</v>
      </c>
      <c r="B1668" t="s">
        <v>2085</v>
      </c>
      <c r="C1668" t="s">
        <v>1801</v>
      </c>
    </row>
    <row r="1669" spans="1:3">
      <c r="A1669" t="s">
        <v>2086</v>
      </c>
      <c r="B1669" t="s">
        <v>2087</v>
      </c>
      <c r="C1669" t="s">
        <v>1801</v>
      </c>
    </row>
    <row r="1670" spans="1:3">
      <c r="A1670" t="s">
        <v>2086</v>
      </c>
      <c r="B1670" t="s">
        <v>2088</v>
      </c>
      <c r="C1670" t="s">
        <v>1801</v>
      </c>
    </row>
    <row r="1671" spans="1:3">
      <c r="A1671" t="s">
        <v>2086</v>
      </c>
      <c r="B1671" t="s">
        <v>2089</v>
      </c>
      <c r="C1671" t="s">
        <v>1801</v>
      </c>
    </row>
    <row r="1672" spans="1:3">
      <c r="A1672" t="s">
        <v>2086</v>
      </c>
      <c r="B1672" t="s">
        <v>2090</v>
      </c>
      <c r="C1672" t="s">
        <v>1801</v>
      </c>
    </row>
    <row r="1673" spans="1:3">
      <c r="A1673" t="s">
        <v>2086</v>
      </c>
      <c r="B1673" t="s">
        <v>2091</v>
      </c>
      <c r="C1673" t="s">
        <v>1801</v>
      </c>
    </row>
    <row r="1674" spans="1:3">
      <c r="A1674" t="s">
        <v>2086</v>
      </c>
      <c r="B1674" t="s">
        <v>2092</v>
      </c>
      <c r="C1674" t="s">
        <v>1801</v>
      </c>
    </row>
    <row r="1675" spans="1:3">
      <c r="A1675" t="s">
        <v>2086</v>
      </c>
      <c r="B1675" t="s">
        <v>2093</v>
      </c>
      <c r="C1675" t="s">
        <v>1801</v>
      </c>
    </row>
    <row r="1676" spans="1:3">
      <c r="A1676" t="s">
        <v>2086</v>
      </c>
      <c r="B1676" t="s">
        <v>2094</v>
      </c>
      <c r="C1676" t="s">
        <v>1801</v>
      </c>
    </row>
    <row r="1677" spans="1:3">
      <c r="A1677" t="s">
        <v>2086</v>
      </c>
      <c r="B1677" t="s">
        <v>2095</v>
      </c>
      <c r="C1677" t="s">
        <v>1801</v>
      </c>
    </row>
    <row r="1678" spans="1:3">
      <c r="A1678" t="s">
        <v>2086</v>
      </c>
      <c r="B1678" t="s">
        <v>2096</v>
      </c>
      <c r="C1678" t="s">
        <v>1801</v>
      </c>
    </row>
    <row r="1679" spans="1:3">
      <c r="A1679" t="s">
        <v>2086</v>
      </c>
      <c r="B1679" t="s">
        <v>2097</v>
      </c>
      <c r="C1679" t="s">
        <v>1801</v>
      </c>
    </row>
    <row r="1680" spans="1:3">
      <c r="A1680" t="s">
        <v>2086</v>
      </c>
      <c r="B1680" t="s">
        <v>2098</v>
      </c>
      <c r="C1680" t="s">
        <v>1801</v>
      </c>
    </row>
    <row r="1681" spans="1:3">
      <c r="A1681" t="s">
        <v>2086</v>
      </c>
      <c r="B1681" t="s">
        <v>2099</v>
      </c>
      <c r="C1681" t="s">
        <v>1801</v>
      </c>
    </row>
    <row r="1682" spans="1:3">
      <c r="A1682" t="s">
        <v>2086</v>
      </c>
      <c r="B1682" t="s">
        <v>2100</v>
      </c>
      <c r="C1682" t="s">
        <v>1801</v>
      </c>
    </row>
    <row r="1683" spans="1:3">
      <c r="A1683" t="s">
        <v>2086</v>
      </c>
      <c r="B1683" t="s">
        <v>2101</v>
      </c>
      <c r="C1683" t="s">
        <v>1801</v>
      </c>
    </row>
    <row r="1684" spans="1:3">
      <c r="A1684" t="s">
        <v>2086</v>
      </c>
      <c r="B1684" t="s">
        <v>2102</v>
      </c>
      <c r="C1684" t="s">
        <v>1801</v>
      </c>
    </row>
    <row r="1685" spans="1:3">
      <c r="A1685" t="s">
        <v>2086</v>
      </c>
      <c r="B1685" t="s">
        <v>2103</v>
      </c>
      <c r="C1685" t="s">
        <v>1801</v>
      </c>
    </row>
    <row r="1686" spans="1:3">
      <c r="A1686" t="s">
        <v>2086</v>
      </c>
      <c r="B1686" t="s">
        <v>2104</v>
      </c>
      <c r="C1686" t="s">
        <v>1801</v>
      </c>
    </row>
    <row r="1687" spans="1:3">
      <c r="A1687" t="s">
        <v>2086</v>
      </c>
      <c r="B1687" t="s">
        <v>2105</v>
      </c>
      <c r="C1687" t="s">
        <v>1801</v>
      </c>
    </row>
    <row r="1688" spans="1:3">
      <c r="A1688" t="s">
        <v>2086</v>
      </c>
      <c r="B1688" t="s">
        <v>2106</v>
      </c>
      <c r="C1688" t="s">
        <v>1801</v>
      </c>
    </row>
    <row r="1689" spans="1:3">
      <c r="A1689" t="s">
        <v>2086</v>
      </c>
      <c r="B1689" t="s">
        <v>2107</v>
      </c>
      <c r="C1689" t="s">
        <v>1801</v>
      </c>
    </row>
    <row r="1690" spans="1:3">
      <c r="A1690" t="s">
        <v>2086</v>
      </c>
      <c r="B1690" t="s">
        <v>2108</v>
      </c>
      <c r="C1690" t="s">
        <v>1801</v>
      </c>
    </row>
    <row r="1691" spans="1:3">
      <c r="A1691" t="s">
        <v>2086</v>
      </c>
      <c r="B1691" t="s">
        <v>2109</v>
      </c>
      <c r="C1691" t="s">
        <v>1801</v>
      </c>
    </row>
    <row r="1692" spans="1:3">
      <c r="A1692" t="s">
        <v>2086</v>
      </c>
      <c r="B1692" t="s">
        <v>2110</v>
      </c>
      <c r="C1692" t="s">
        <v>1801</v>
      </c>
    </row>
    <row r="1693" spans="1:3">
      <c r="A1693" t="s">
        <v>2111</v>
      </c>
      <c r="B1693" t="s">
        <v>2112</v>
      </c>
      <c r="C1693" t="s">
        <v>1801</v>
      </c>
    </row>
    <row r="1694" spans="1:3">
      <c r="A1694" t="s">
        <v>2111</v>
      </c>
      <c r="B1694" t="s">
        <v>2113</v>
      </c>
      <c r="C1694" t="s">
        <v>1801</v>
      </c>
    </row>
    <row r="1695" spans="1:3">
      <c r="A1695" t="s">
        <v>2111</v>
      </c>
      <c r="B1695" t="s">
        <v>2114</v>
      </c>
      <c r="C1695" t="s">
        <v>1801</v>
      </c>
    </row>
    <row r="1696" spans="1:3">
      <c r="A1696" t="s">
        <v>2111</v>
      </c>
      <c r="B1696" t="s">
        <v>2115</v>
      </c>
      <c r="C1696" t="s">
        <v>1801</v>
      </c>
    </row>
    <row r="1697" spans="1:3">
      <c r="A1697" t="s">
        <v>2111</v>
      </c>
      <c r="B1697" t="s">
        <v>2116</v>
      </c>
      <c r="C1697" t="s">
        <v>1801</v>
      </c>
    </row>
    <row r="1698" spans="1:3">
      <c r="A1698" t="s">
        <v>2111</v>
      </c>
      <c r="B1698" t="s">
        <v>2117</v>
      </c>
      <c r="C1698" t="s">
        <v>1801</v>
      </c>
    </row>
    <row r="1699" spans="1:3">
      <c r="A1699" t="s">
        <v>2111</v>
      </c>
      <c r="B1699" t="s">
        <v>2118</v>
      </c>
      <c r="C1699" t="s">
        <v>1801</v>
      </c>
    </row>
    <row r="1700" spans="1:3">
      <c r="A1700" t="s">
        <v>2111</v>
      </c>
      <c r="B1700" t="s">
        <v>2119</v>
      </c>
      <c r="C1700" t="s">
        <v>1801</v>
      </c>
    </row>
    <row r="1701" spans="1:3">
      <c r="A1701" t="s">
        <v>2111</v>
      </c>
      <c r="B1701" t="s">
        <v>2120</v>
      </c>
      <c r="C1701" t="s">
        <v>1801</v>
      </c>
    </row>
    <row r="1702" spans="1:3">
      <c r="A1702" t="s">
        <v>2111</v>
      </c>
      <c r="B1702" t="s">
        <v>2121</v>
      </c>
      <c r="C1702" t="s">
        <v>1801</v>
      </c>
    </row>
    <row r="1703" spans="1:3">
      <c r="A1703" t="s">
        <v>2111</v>
      </c>
      <c r="B1703" t="s">
        <v>2122</v>
      </c>
      <c r="C1703" t="s">
        <v>1801</v>
      </c>
    </row>
    <row r="1704" spans="1:3">
      <c r="A1704" t="s">
        <v>2111</v>
      </c>
      <c r="B1704" t="s">
        <v>2123</v>
      </c>
      <c r="C1704" t="s">
        <v>1801</v>
      </c>
    </row>
    <row r="1705" spans="1:3">
      <c r="A1705" t="s">
        <v>2111</v>
      </c>
      <c r="B1705" t="s">
        <v>2124</v>
      </c>
      <c r="C1705" t="s">
        <v>1801</v>
      </c>
    </row>
    <row r="1706" spans="1:3">
      <c r="A1706" t="s">
        <v>2111</v>
      </c>
      <c r="B1706" t="s">
        <v>2125</v>
      </c>
      <c r="C1706" t="s">
        <v>1801</v>
      </c>
    </row>
    <row r="1707" spans="1:3">
      <c r="A1707" t="s">
        <v>2111</v>
      </c>
      <c r="B1707" t="s">
        <v>2126</v>
      </c>
      <c r="C1707" t="s">
        <v>1801</v>
      </c>
    </row>
    <row r="1708" spans="1:3">
      <c r="A1708" t="s">
        <v>2111</v>
      </c>
      <c r="B1708" t="s">
        <v>2127</v>
      </c>
      <c r="C1708" t="s">
        <v>1801</v>
      </c>
    </row>
    <row r="1709" spans="1:3">
      <c r="A1709" t="s">
        <v>2111</v>
      </c>
      <c r="B1709" t="s">
        <v>2128</v>
      </c>
      <c r="C1709" t="s">
        <v>1801</v>
      </c>
    </row>
    <row r="1710" spans="1:3">
      <c r="A1710" t="s">
        <v>2111</v>
      </c>
      <c r="B1710" t="s">
        <v>2129</v>
      </c>
      <c r="C1710" t="s">
        <v>1801</v>
      </c>
    </row>
    <row r="1711" spans="1:3">
      <c r="A1711" t="s">
        <v>2111</v>
      </c>
      <c r="B1711" t="s">
        <v>2130</v>
      </c>
      <c r="C1711" t="s">
        <v>1801</v>
      </c>
    </row>
    <row r="1712" spans="1:3">
      <c r="A1712" t="s">
        <v>2111</v>
      </c>
      <c r="B1712" t="s">
        <v>2131</v>
      </c>
      <c r="C1712" t="s">
        <v>1801</v>
      </c>
    </row>
    <row r="1713" spans="1:3">
      <c r="A1713" t="s">
        <v>2111</v>
      </c>
      <c r="B1713" t="s">
        <v>2132</v>
      </c>
      <c r="C1713" t="s">
        <v>1801</v>
      </c>
    </row>
    <row r="1714" spans="1:3">
      <c r="A1714" t="s">
        <v>2111</v>
      </c>
      <c r="B1714" t="s">
        <v>2133</v>
      </c>
      <c r="C1714" t="s">
        <v>1801</v>
      </c>
    </row>
    <row r="1715" spans="1:3">
      <c r="A1715" t="s">
        <v>2111</v>
      </c>
      <c r="B1715" t="s">
        <v>2134</v>
      </c>
      <c r="C1715" t="s">
        <v>1801</v>
      </c>
    </row>
    <row r="1716" spans="1:3">
      <c r="A1716" t="s">
        <v>2135</v>
      </c>
      <c r="B1716" t="s">
        <v>2136</v>
      </c>
      <c r="C1716" t="s">
        <v>2137</v>
      </c>
    </row>
    <row r="1717" spans="1:3">
      <c r="A1717" t="s">
        <v>2135</v>
      </c>
      <c r="B1717" t="s">
        <v>2138</v>
      </c>
      <c r="C1717" t="s">
        <v>2137</v>
      </c>
    </row>
    <row r="1718" spans="1:3">
      <c r="A1718" t="s">
        <v>2135</v>
      </c>
      <c r="B1718" t="s">
        <v>2139</v>
      </c>
      <c r="C1718" t="s">
        <v>2137</v>
      </c>
    </row>
    <row r="1719" spans="1:3">
      <c r="A1719" t="s">
        <v>2135</v>
      </c>
      <c r="B1719" t="s">
        <v>2140</v>
      </c>
      <c r="C1719" t="s">
        <v>2137</v>
      </c>
    </row>
    <row r="1720" spans="1:3">
      <c r="A1720" t="s">
        <v>2135</v>
      </c>
      <c r="B1720" t="s">
        <v>2141</v>
      </c>
      <c r="C1720" t="s">
        <v>2137</v>
      </c>
    </row>
    <row r="1721" spans="1:3">
      <c r="A1721" t="s">
        <v>2135</v>
      </c>
      <c r="B1721" t="s">
        <v>2142</v>
      </c>
      <c r="C1721" t="s">
        <v>2137</v>
      </c>
    </row>
    <row r="1722" spans="1:3">
      <c r="A1722" t="s">
        <v>2135</v>
      </c>
      <c r="B1722" t="s">
        <v>2143</v>
      </c>
      <c r="C1722" t="s">
        <v>2137</v>
      </c>
    </row>
    <row r="1723" spans="1:3">
      <c r="A1723" t="s">
        <v>2144</v>
      </c>
      <c r="B1723" t="s">
        <v>2145</v>
      </c>
      <c r="C1723" t="s">
        <v>2137</v>
      </c>
    </row>
    <row r="1724" spans="1:3">
      <c r="A1724" t="s">
        <v>2144</v>
      </c>
      <c r="B1724" t="s">
        <v>2146</v>
      </c>
      <c r="C1724" t="s">
        <v>2137</v>
      </c>
    </row>
    <row r="1725" spans="1:3">
      <c r="A1725" t="s">
        <v>2144</v>
      </c>
      <c r="B1725" t="s">
        <v>2147</v>
      </c>
      <c r="C1725" t="s">
        <v>2137</v>
      </c>
    </row>
    <row r="1726" spans="1:3">
      <c r="A1726" t="s">
        <v>2144</v>
      </c>
      <c r="B1726" t="s">
        <v>2148</v>
      </c>
      <c r="C1726" t="s">
        <v>2137</v>
      </c>
    </row>
    <row r="1727" spans="1:3">
      <c r="A1727" t="s">
        <v>2144</v>
      </c>
      <c r="B1727" t="s">
        <v>2149</v>
      </c>
      <c r="C1727" t="s">
        <v>2137</v>
      </c>
    </row>
    <row r="1728" spans="1:3">
      <c r="A1728" t="s">
        <v>2144</v>
      </c>
      <c r="B1728" t="s">
        <v>2150</v>
      </c>
      <c r="C1728" t="s">
        <v>2137</v>
      </c>
    </row>
    <row r="1729" spans="1:3">
      <c r="A1729" t="s">
        <v>2144</v>
      </c>
      <c r="B1729" t="s">
        <v>2151</v>
      </c>
      <c r="C1729" t="s">
        <v>2137</v>
      </c>
    </row>
    <row r="1730" spans="1:3">
      <c r="A1730" t="s">
        <v>2144</v>
      </c>
      <c r="B1730" t="s">
        <v>2152</v>
      </c>
      <c r="C1730" t="s">
        <v>2137</v>
      </c>
    </row>
    <row r="1731" spans="1:3">
      <c r="A1731" t="s">
        <v>2144</v>
      </c>
      <c r="B1731" t="s">
        <v>2153</v>
      </c>
      <c r="C1731" t="s">
        <v>2137</v>
      </c>
    </row>
    <row r="1732" spans="1:3">
      <c r="A1732" t="s">
        <v>2144</v>
      </c>
      <c r="B1732" t="s">
        <v>2154</v>
      </c>
      <c r="C1732" t="s">
        <v>2137</v>
      </c>
    </row>
    <row r="1733" spans="1:3">
      <c r="A1733" t="s">
        <v>2144</v>
      </c>
      <c r="B1733" t="s">
        <v>2018</v>
      </c>
      <c r="C1733" t="s">
        <v>2137</v>
      </c>
    </row>
    <row r="1734" spans="1:3">
      <c r="A1734" t="s">
        <v>2144</v>
      </c>
      <c r="B1734" t="s">
        <v>2155</v>
      </c>
      <c r="C1734" t="s">
        <v>2137</v>
      </c>
    </row>
    <row r="1735" spans="1:3">
      <c r="A1735" t="s">
        <v>2144</v>
      </c>
      <c r="B1735" t="s">
        <v>2156</v>
      </c>
      <c r="C1735" t="s">
        <v>2137</v>
      </c>
    </row>
    <row r="1736" spans="1:3">
      <c r="A1736" t="s">
        <v>2144</v>
      </c>
      <c r="B1736" t="s">
        <v>2157</v>
      </c>
      <c r="C1736" t="s">
        <v>2137</v>
      </c>
    </row>
    <row r="1737" spans="1:3">
      <c r="A1737" t="s">
        <v>2144</v>
      </c>
      <c r="B1737" t="s">
        <v>2158</v>
      </c>
      <c r="C1737" t="s">
        <v>2137</v>
      </c>
    </row>
    <row r="1738" spans="1:3">
      <c r="A1738" t="s">
        <v>2144</v>
      </c>
      <c r="B1738" t="s">
        <v>2159</v>
      </c>
      <c r="C1738" t="s">
        <v>2137</v>
      </c>
    </row>
    <row r="1739" spans="1:3">
      <c r="A1739" t="s">
        <v>2144</v>
      </c>
      <c r="B1739" t="s">
        <v>2160</v>
      </c>
      <c r="C1739" t="s">
        <v>2137</v>
      </c>
    </row>
    <row r="1740" spans="1:3">
      <c r="A1740" t="s">
        <v>2144</v>
      </c>
      <c r="B1740" t="s">
        <v>2161</v>
      </c>
      <c r="C1740" t="s">
        <v>2137</v>
      </c>
    </row>
    <row r="1741" spans="1:3">
      <c r="A1741" t="s">
        <v>2144</v>
      </c>
      <c r="B1741" t="s">
        <v>2162</v>
      </c>
      <c r="C1741" t="s">
        <v>2137</v>
      </c>
    </row>
    <row r="1742" spans="1:3">
      <c r="A1742" t="s">
        <v>2144</v>
      </c>
      <c r="B1742" t="s">
        <v>2163</v>
      </c>
      <c r="C1742" t="s">
        <v>2137</v>
      </c>
    </row>
    <row r="1743" spans="1:3">
      <c r="A1743" t="s">
        <v>2144</v>
      </c>
      <c r="B1743" t="s">
        <v>2164</v>
      </c>
      <c r="C1743" t="s">
        <v>2137</v>
      </c>
    </row>
    <row r="1744" spans="1:3">
      <c r="A1744" t="s">
        <v>2144</v>
      </c>
      <c r="B1744" t="s">
        <v>2165</v>
      </c>
      <c r="C1744" t="s">
        <v>2137</v>
      </c>
    </row>
    <row r="1745" spans="1:3">
      <c r="A1745" t="s">
        <v>2144</v>
      </c>
      <c r="B1745" t="s">
        <v>2166</v>
      </c>
      <c r="C1745" t="s">
        <v>2137</v>
      </c>
    </row>
    <row r="1746" spans="1:3">
      <c r="A1746" t="s">
        <v>2144</v>
      </c>
      <c r="B1746" t="s">
        <v>2167</v>
      </c>
      <c r="C1746" t="s">
        <v>2137</v>
      </c>
    </row>
    <row r="1747" spans="1:3">
      <c r="A1747" t="s">
        <v>2144</v>
      </c>
      <c r="B1747" t="s">
        <v>2168</v>
      </c>
      <c r="C1747" t="s">
        <v>2137</v>
      </c>
    </row>
    <row r="1748" spans="1:3">
      <c r="A1748" t="s">
        <v>2144</v>
      </c>
      <c r="B1748" t="s">
        <v>2169</v>
      </c>
      <c r="C1748" t="s">
        <v>2137</v>
      </c>
    </row>
    <row r="1749" spans="1:3">
      <c r="A1749" t="s">
        <v>2144</v>
      </c>
      <c r="B1749" t="s">
        <v>2170</v>
      </c>
      <c r="C1749" t="s">
        <v>2137</v>
      </c>
    </row>
    <row r="1750" spans="1:3">
      <c r="A1750" t="s">
        <v>2144</v>
      </c>
      <c r="B1750" t="s">
        <v>2171</v>
      </c>
      <c r="C1750" t="s">
        <v>2137</v>
      </c>
    </row>
    <row r="1751" spans="1:3">
      <c r="A1751" t="s">
        <v>2144</v>
      </c>
      <c r="B1751" t="s">
        <v>2172</v>
      </c>
      <c r="C1751" t="s">
        <v>2137</v>
      </c>
    </row>
    <row r="1752" spans="1:3">
      <c r="A1752" t="s">
        <v>2144</v>
      </c>
      <c r="B1752" t="s">
        <v>2173</v>
      </c>
      <c r="C1752" t="s">
        <v>2137</v>
      </c>
    </row>
    <row r="1753" spans="1:3">
      <c r="A1753" t="s">
        <v>2144</v>
      </c>
      <c r="B1753" t="s">
        <v>2174</v>
      </c>
      <c r="C1753" t="s">
        <v>2137</v>
      </c>
    </row>
    <row r="1754" spans="1:3">
      <c r="A1754" t="s">
        <v>2144</v>
      </c>
      <c r="B1754" t="s">
        <v>2175</v>
      </c>
      <c r="C1754" t="s">
        <v>2137</v>
      </c>
    </row>
    <row r="1755" spans="1:3">
      <c r="A1755" t="s">
        <v>2144</v>
      </c>
      <c r="B1755" t="s">
        <v>2176</v>
      </c>
      <c r="C1755" t="s">
        <v>2137</v>
      </c>
    </row>
    <row r="1756" spans="1:3">
      <c r="A1756" t="s">
        <v>2144</v>
      </c>
      <c r="B1756" t="s">
        <v>2177</v>
      </c>
      <c r="C1756" t="s">
        <v>2137</v>
      </c>
    </row>
    <row r="1757" spans="1:3">
      <c r="A1757" t="s">
        <v>2144</v>
      </c>
      <c r="B1757" t="s">
        <v>2178</v>
      </c>
      <c r="C1757" t="s">
        <v>2137</v>
      </c>
    </row>
    <row r="1758" spans="1:3">
      <c r="A1758" t="s">
        <v>2144</v>
      </c>
      <c r="B1758" t="s">
        <v>2179</v>
      </c>
      <c r="C1758" t="s">
        <v>2137</v>
      </c>
    </row>
    <row r="1759" spans="1:3">
      <c r="A1759" t="s">
        <v>2180</v>
      </c>
      <c r="B1759" t="s">
        <v>2181</v>
      </c>
      <c r="C1759" t="s">
        <v>2137</v>
      </c>
    </row>
    <row r="1760" spans="1:3">
      <c r="A1760" t="s">
        <v>2180</v>
      </c>
      <c r="B1760" t="s">
        <v>2182</v>
      </c>
      <c r="C1760" t="s">
        <v>2137</v>
      </c>
    </row>
    <row r="1761" spans="1:3">
      <c r="A1761" t="s">
        <v>2180</v>
      </c>
      <c r="B1761" t="s">
        <v>2183</v>
      </c>
      <c r="C1761" t="s">
        <v>2137</v>
      </c>
    </row>
    <row r="1762" spans="1:3">
      <c r="A1762" t="s">
        <v>2180</v>
      </c>
      <c r="B1762" t="s">
        <v>2184</v>
      </c>
      <c r="C1762" t="s">
        <v>2137</v>
      </c>
    </row>
    <row r="1763" spans="1:3">
      <c r="A1763" t="s">
        <v>2180</v>
      </c>
      <c r="B1763" t="s">
        <v>2185</v>
      </c>
      <c r="C1763" t="s">
        <v>2137</v>
      </c>
    </row>
    <row r="1764" spans="1:3">
      <c r="A1764" t="s">
        <v>2180</v>
      </c>
      <c r="B1764" t="s">
        <v>2186</v>
      </c>
      <c r="C1764" t="s">
        <v>2137</v>
      </c>
    </row>
    <row r="1765" spans="1:3">
      <c r="A1765" t="s">
        <v>2180</v>
      </c>
      <c r="B1765" t="s">
        <v>2187</v>
      </c>
      <c r="C1765" t="s">
        <v>2137</v>
      </c>
    </row>
    <row r="1766" spans="1:3">
      <c r="A1766" t="s">
        <v>2180</v>
      </c>
      <c r="B1766" t="s">
        <v>2188</v>
      </c>
      <c r="C1766" t="s">
        <v>2137</v>
      </c>
    </row>
    <row r="1767" spans="1:3">
      <c r="A1767" t="s">
        <v>2180</v>
      </c>
      <c r="B1767" t="s">
        <v>2189</v>
      </c>
      <c r="C1767" t="s">
        <v>2137</v>
      </c>
    </row>
    <row r="1768" spans="1:3">
      <c r="A1768" t="s">
        <v>2180</v>
      </c>
      <c r="B1768" t="s">
        <v>2190</v>
      </c>
      <c r="C1768" t="s">
        <v>2137</v>
      </c>
    </row>
    <row r="1769" spans="1:3">
      <c r="A1769" t="s">
        <v>2180</v>
      </c>
      <c r="B1769" t="s">
        <v>2191</v>
      </c>
      <c r="C1769" t="s">
        <v>2137</v>
      </c>
    </row>
    <row r="1770" spans="1:3">
      <c r="A1770" t="s">
        <v>2192</v>
      </c>
      <c r="B1770" t="s">
        <v>2193</v>
      </c>
      <c r="C1770" t="s">
        <v>2137</v>
      </c>
    </row>
    <row r="1771" spans="1:3">
      <c r="A1771" t="s">
        <v>2192</v>
      </c>
      <c r="B1771" t="s">
        <v>2194</v>
      </c>
      <c r="C1771" t="s">
        <v>2137</v>
      </c>
    </row>
    <row r="1772" spans="1:3">
      <c r="A1772" t="s">
        <v>2192</v>
      </c>
      <c r="B1772" t="s">
        <v>2195</v>
      </c>
      <c r="C1772" t="s">
        <v>2137</v>
      </c>
    </row>
    <row r="1773" spans="1:3">
      <c r="A1773" t="s">
        <v>2192</v>
      </c>
      <c r="B1773" t="s">
        <v>2196</v>
      </c>
      <c r="C1773" t="s">
        <v>2137</v>
      </c>
    </row>
    <row r="1774" spans="1:3">
      <c r="A1774" t="s">
        <v>2192</v>
      </c>
      <c r="B1774" t="s">
        <v>2197</v>
      </c>
      <c r="C1774" t="s">
        <v>2137</v>
      </c>
    </row>
    <row r="1775" spans="1:3">
      <c r="A1775" t="s">
        <v>2192</v>
      </c>
      <c r="B1775" t="s">
        <v>2198</v>
      </c>
      <c r="C1775" t="s">
        <v>2137</v>
      </c>
    </row>
    <row r="1776" spans="1:3">
      <c r="A1776" t="s">
        <v>2192</v>
      </c>
      <c r="B1776" t="s">
        <v>2199</v>
      </c>
      <c r="C1776" t="s">
        <v>2137</v>
      </c>
    </row>
    <row r="1777" spans="1:3">
      <c r="A1777" t="s">
        <v>2192</v>
      </c>
      <c r="B1777" t="s">
        <v>2200</v>
      </c>
      <c r="C1777" t="s">
        <v>2137</v>
      </c>
    </row>
    <row r="1778" spans="1:3">
      <c r="A1778" t="s">
        <v>2192</v>
      </c>
      <c r="B1778" t="s">
        <v>2201</v>
      </c>
      <c r="C1778" t="s">
        <v>2137</v>
      </c>
    </row>
    <row r="1779" spans="1:3">
      <c r="A1779" t="s">
        <v>2202</v>
      </c>
      <c r="B1779" t="s">
        <v>2203</v>
      </c>
      <c r="C1779" t="s">
        <v>2137</v>
      </c>
    </row>
    <row r="1780" spans="1:3">
      <c r="A1780" t="s">
        <v>2202</v>
      </c>
      <c r="B1780" t="s">
        <v>2204</v>
      </c>
      <c r="C1780" t="s">
        <v>2137</v>
      </c>
    </row>
    <row r="1781" spans="1:3">
      <c r="A1781" t="s">
        <v>2202</v>
      </c>
      <c r="B1781" t="s">
        <v>2205</v>
      </c>
      <c r="C1781" t="s">
        <v>2137</v>
      </c>
    </row>
    <row r="1782" spans="1:3">
      <c r="A1782" t="s">
        <v>2202</v>
      </c>
      <c r="B1782" t="s">
        <v>2206</v>
      </c>
      <c r="C1782" t="s">
        <v>2137</v>
      </c>
    </row>
    <row r="1783" spans="1:3">
      <c r="A1783" t="s">
        <v>2202</v>
      </c>
      <c r="B1783" t="s">
        <v>2207</v>
      </c>
      <c r="C1783" t="s">
        <v>2137</v>
      </c>
    </row>
    <row r="1784" spans="1:3">
      <c r="A1784" t="s">
        <v>2202</v>
      </c>
      <c r="B1784" t="s">
        <v>2208</v>
      </c>
      <c r="C1784" t="s">
        <v>2137</v>
      </c>
    </row>
    <row r="1785" spans="1:3">
      <c r="A1785" t="s">
        <v>2202</v>
      </c>
      <c r="B1785" t="s">
        <v>2209</v>
      </c>
      <c r="C1785" t="s">
        <v>2137</v>
      </c>
    </row>
    <row r="1786" spans="1:3">
      <c r="A1786" t="s">
        <v>2202</v>
      </c>
      <c r="B1786" t="s">
        <v>2210</v>
      </c>
      <c r="C1786" t="s">
        <v>2137</v>
      </c>
    </row>
    <row r="1787" spans="1:3">
      <c r="A1787" t="s">
        <v>2202</v>
      </c>
      <c r="B1787" t="s">
        <v>2211</v>
      </c>
      <c r="C1787" t="s">
        <v>2137</v>
      </c>
    </row>
    <row r="1788" spans="1:3">
      <c r="A1788" t="s">
        <v>2202</v>
      </c>
      <c r="B1788" t="s">
        <v>2212</v>
      </c>
      <c r="C1788" t="s">
        <v>2137</v>
      </c>
    </row>
    <row r="1789" spans="1:3">
      <c r="A1789" t="s">
        <v>2213</v>
      </c>
      <c r="B1789" t="s">
        <v>2214</v>
      </c>
      <c r="C1789" t="s">
        <v>2137</v>
      </c>
    </row>
    <row r="1790" spans="1:3">
      <c r="A1790" t="s">
        <v>2213</v>
      </c>
      <c r="B1790" t="s">
        <v>2215</v>
      </c>
      <c r="C1790" t="s">
        <v>2137</v>
      </c>
    </row>
    <row r="1791" spans="1:3">
      <c r="A1791" t="s">
        <v>2213</v>
      </c>
      <c r="B1791" t="s">
        <v>2216</v>
      </c>
      <c r="C1791" t="s">
        <v>2137</v>
      </c>
    </row>
    <row r="1792" spans="1:3">
      <c r="A1792" t="s">
        <v>2217</v>
      </c>
      <c r="B1792" t="s">
        <v>2218</v>
      </c>
      <c r="C1792" t="s">
        <v>2137</v>
      </c>
    </row>
    <row r="1793" spans="1:3">
      <c r="A1793" t="s">
        <v>2217</v>
      </c>
      <c r="B1793" t="s">
        <v>2219</v>
      </c>
      <c r="C1793" t="s">
        <v>2137</v>
      </c>
    </row>
    <row r="1794" spans="1:3">
      <c r="A1794" t="s">
        <v>2217</v>
      </c>
      <c r="B1794" t="s">
        <v>2220</v>
      </c>
      <c r="C1794" t="s">
        <v>2137</v>
      </c>
    </row>
    <row r="1795" spans="1:3">
      <c r="A1795" t="s">
        <v>2221</v>
      </c>
      <c r="B1795" t="s">
        <v>2222</v>
      </c>
      <c r="C1795" t="s">
        <v>2137</v>
      </c>
    </row>
    <row r="1796" spans="1:3">
      <c r="A1796" t="s">
        <v>2221</v>
      </c>
      <c r="B1796" t="s">
        <v>2223</v>
      </c>
      <c r="C1796" t="s">
        <v>2137</v>
      </c>
    </row>
    <row r="1797" spans="1:3">
      <c r="A1797" t="s">
        <v>2221</v>
      </c>
      <c r="B1797" t="s">
        <v>2224</v>
      </c>
      <c r="C1797" t="s">
        <v>2137</v>
      </c>
    </row>
    <row r="1798" spans="1:3">
      <c r="A1798" t="s">
        <v>2221</v>
      </c>
      <c r="B1798" t="s">
        <v>2225</v>
      </c>
      <c r="C1798" t="s">
        <v>2137</v>
      </c>
    </row>
    <row r="1799" spans="1:3">
      <c r="A1799" t="s">
        <v>2221</v>
      </c>
      <c r="B1799" t="s">
        <v>2226</v>
      </c>
      <c r="C1799" t="s">
        <v>2137</v>
      </c>
    </row>
    <row r="1800" spans="1:3">
      <c r="A1800" t="s">
        <v>2221</v>
      </c>
      <c r="B1800" t="s">
        <v>2227</v>
      </c>
      <c r="C1800" t="s">
        <v>2137</v>
      </c>
    </row>
    <row r="1801" spans="1:3">
      <c r="A1801" t="s">
        <v>2221</v>
      </c>
      <c r="B1801" t="s">
        <v>2228</v>
      </c>
      <c r="C1801" t="s">
        <v>2137</v>
      </c>
    </row>
    <row r="1802" spans="1:3">
      <c r="A1802" t="s">
        <v>2221</v>
      </c>
      <c r="B1802" t="s">
        <v>2229</v>
      </c>
      <c r="C1802" t="s">
        <v>2137</v>
      </c>
    </row>
    <row r="1803" spans="1:3">
      <c r="A1803" t="s">
        <v>2221</v>
      </c>
      <c r="B1803" t="s">
        <v>2230</v>
      </c>
      <c r="C1803" t="s">
        <v>2137</v>
      </c>
    </row>
    <row r="1804" spans="1:3">
      <c r="A1804" t="s">
        <v>2221</v>
      </c>
      <c r="B1804" t="s">
        <v>1724</v>
      </c>
      <c r="C1804" t="s">
        <v>2137</v>
      </c>
    </row>
    <row r="1805" spans="1:3">
      <c r="A1805" t="s">
        <v>2221</v>
      </c>
      <c r="B1805" t="s">
        <v>2231</v>
      </c>
      <c r="C1805" t="s">
        <v>2137</v>
      </c>
    </row>
    <row r="1806" spans="1:3">
      <c r="A1806" t="s">
        <v>2221</v>
      </c>
      <c r="B1806" t="s">
        <v>2232</v>
      </c>
      <c r="C1806" t="s">
        <v>2137</v>
      </c>
    </row>
    <row r="1807" spans="1:3">
      <c r="A1807" t="s">
        <v>2221</v>
      </c>
      <c r="B1807" t="s">
        <v>2233</v>
      </c>
      <c r="C1807" t="s">
        <v>2137</v>
      </c>
    </row>
    <row r="1808" spans="1:3">
      <c r="A1808" t="s">
        <v>2221</v>
      </c>
      <c r="B1808" t="s">
        <v>2234</v>
      </c>
      <c r="C1808" t="s">
        <v>2137</v>
      </c>
    </row>
    <row r="1809" spans="1:3">
      <c r="A1809" t="s">
        <v>2221</v>
      </c>
      <c r="B1809" t="s">
        <v>2235</v>
      </c>
      <c r="C1809" t="s">
        <v>2137</v>
      </c>
    </row>
    <row r="1810" spans="1:3">
      <c r="A1810" t="s">
        <v>2221</v>
      </c>
      <c r="B1810" t="s">
        <v>2236</v>
      </c>
      <c r="C1810" t="s">
        <v>2137</v>
      </c>
    </row>
    <row r="1811" spans="1:3">
      <c r="A1811" t="s">
        <v>2221</v>
      </c>
      <c r="B1811" t="s">
        <v>2237</v>
      </c>
      <c r="C1811" t="s">
        <v>2137</v>
      </c>
    </row>
    <row r="1812" spans="1:3">
      <c r="A1812" t="s">
        <v>2221</v>
      </c>
      <c r="B1812" t="s">
        <v>2238</v>
      </c>
      <c r="C1812" t="s">
        <v>2137</v>
      </c>
    </row>
    <row r="1813" spans="1:3">
      <c r="A1813" t="s">
        <v>2221</v>
      </c>
      <c r="B1813" t="s">
        <v>2239</v>
      </c>
      <c r="C1813" t="s">
        <v>2137</v>
      </c>
    </row>
    <row r="1814" spans="1:3">
      <c r="A1814" t="s">
        <v>2221</v>
      </c>
      <c r="B1814" t="s">
        <v>2240</v>
      </c>
      <c r="C1814" t="s">
        <v>2137</v>
      </c>
    </row>
    <row r="1815" spans="1:3">
      <c r="A1815" t="s">
        <v>2221</v>
      </c>
      <c r="B1815" t="s">
        <v>804</v>
      </c>
      <c r="C1815" t="s">
        <v>2137</v>
      </c>
    </row>
    <row r="1816" spans="1:3">
      <c r="A1816" t="s">
        <v>2221</v>
      </c>
      <c r="B1816" t="s">
        <v>2241</v>
      </c>
      <c r="C1816" t="s">
        <v>2137</v>
      </c>
    </row>
    <row r="1817" spans="1:3">
      <c r="A1817" t="s">
        <v>2221</v>
      </c>
      <c r="B1817" t="s">
        <v>2242</v>
      </c>
      <c r="C1817" t="s">
        <v>2137</v>
      </c>
    </row>
    <row r="1818" spans="1:3">
      <c r="A1818" t="s">
        <v>2221</v>
      </c>
      <c r="B1818" t="s">
        <v>2243</v>
      </c>
      <c r="C1818" t="s">
        <v>2137</v>
      </c>
    </row>
    <row r="1819" spans="1:3">
      <c r="A1819" t="s">
        <v>2221</v>
      </c>
      <c r="B1819" t="s">
        <v>2244</v>
      </c>
      <c r="C1819" t="s">
        <v>2137</v>
      </c>
    </row>
    <row r="1820" spans="1:3">
      <c r="A1820" t="s">
        <v>2221</v>
      </c>
      <c r="B1820" t="s">
        <v>2245</v>
      </c>
      <c r="C1820" t="s">
        <v>2137</v>
      </c>
    </row>
    <row r="1821" spans="1:3">
      <c r="A1821" t="s">
        <v>2221</v>
      </c>
      <c r="B1821" t="s">
        <v>2246</v>
      </c>
      <c r="C1821" t="s">
        <v>2137</v>
      </c>
    </row>
    <row r="1822" spans="1:3">
      <c r="A1822" t="s">
        <v>2221</v>
      </c>
      <c r="B1822" t="s">
        <v>2247</v>
      </c>
      <c r="C1822" t="s">
        <v>2137</v>
      </c>
    </row>
    <row r="1823" spans="1:3">
      <c r="A1823" t="s">
        <v>2248</v>
      </c>
      <c r="B1823" t="s">
        <v>2249</v>
      </c>
      <c r="C1823" t="s">
        <v>2137</v>
      </c>
    </row>
    <row r="1824" spans="1:3">
      <c r="A1824" t="s">
        <v>2248</v>
      </c>
      <c r="B1824" t="s">
        <v>2250</v>
      </c>
      <c r="C1824" t="s">
        <v>2137</v>
      </c>
    </row>
    <row r="1825" spans="1:3">
      <c r="A1825" t="s">
        <v>2248</v>
      </c>
      <c r="B1825" t="s">
        <v>2251</v>
      </c>
      <c r="C1825" t="s">
        <v>2137</v>
      </c>
    </row>
    <row r="1826" spans="1:3">
      <c r="A1826" t="s">
        <v>2248</v>
      </c>
      <c r="B1826" t="s">
        <v>2252</v>
      </c>
      <c r="C1826" t="s">
        <v>2137</v>
      </c>
    </row>
    <row r="1827" spans="1:3">
      <c r="A1827" t="s">
        <v>2248</v>
      </c>
      <c r="B1827" t="s">
        <v>2253</v>
      </c>
      <c r="C1827" t="s">
        <v>2137</v>
      </c>
    </row>
    <row r="1828" spans="1:3">
      <c r="A1828" t="s">
        <v>2248</v>
      </c>
      <c r="B1828" t="s">
        <v>2254</v>
      </c>
      <c r="C1828" t="s">
        <v>2137</v>
      </c>
    </row>
    <row r="1829" spans="1:3">
      <c r="A1829" t="s">
        <v>2248</v>
      </c>
      <c r="B1829" t="s">
        <v>2255</v>
      </c>
      <c r="C1829" t="s">
        <v>2137</v>
      </c>
    </row>
    <row r="1830" spans="1:3">
      <c r="A1830" t="s">
        <v>2256</v>
      </c>
      <c r="B1830" t="s">
        <v>2257</v>
      </c>
      <c r="C1830" t="s">
        <v>2137</v>
      </c>
    </row>
    <row r="1831" spans="1:3">
      <c r="A1831" t="s">
        <v>2256</v>
      </c>
      <c r="B1831" t="s">
        <v>2258</v>
      </c>
      <c r="C1831" t="s">
        <v>2137</v>
      </c>
    </row>
    <row r="1832" spans="1:3">
      <c r="A1832" t="s">
        <v>2256</v>
      </c>
      <c r="B1832" t="s">
        <v>2259</v>
      </c>
      <c r="C1832" t="s">
        <v>2137</v>
      </c>
    </row>
    <row r="1833" spans="1:3">
      <c r="A1833" t="s">
        <v>2256</v>
      </c>
      <c r="B1833" t="s">
        <v>2260</v>
      </c>
      <c r="C1833" t="s">
        <v>2137</v>
      </c>
    </row>
    <row r="1834" spans="1:3">
      <c r="A1834" t="s">
        <v>2256</v>
      </c>
      <c r="B1834" t="s">
        <v>2261</v>
      </c>
      <c r="C1834" t="s">
        <v>2137</v>
      </c>
    </row>
    <row r="1835" spans="1:3">
      <c r="A1835" t="s">
        <v>2256</v>
      </c>
      <c r="B1835" t="s">
        <v>2262</v>
      </c>
      <c r="C1835" t="s">
        <v>2137</v>
      </c>
    </row>
    <row r="1836" spans="1:3">
      <c r="A1836" t="s">
        <v>2256</v>
      </c>
      <c r="B1836" t="s">
        <v>2263</v>
      </c>
      <c r="C1836" t="s">
        <v>2137</v>
      </c>
    </row>
    <row r="1837" spans="1:3">
      <c r="A1837" t="s">
        <v>2256</v>
      </c>
      <c r="B1837" t="s">
        <v>2264</v>
      </c>
      <c r="C1837" t="s">
        <v>2137</v>
      </c>
    </row>
    <row r="1838" spans="1:3">
      <c r="A1838" t="s">
        <v>2256</v>
      </c>
      <c r="B1838" t="s">
        <v>2265</v>
      </c>
      <c r="C1838" t="s">
        <v>2137</v>
      </c>
    </row>
    <row r="1839" spans="1:3">
      <c r="A1839" t="s">
        <v>2256</v>
      </c>
      <c r="B1839" t="s">
        <v>2266</v>
      </c>
      <c r="C1839" t="s">
        <v>2137</v>
      </c>
    </row>
    <row r="1840" spans="1:3">
      <c r="A1840" t="s">
        <v>2256</v>
      </c>
      <c r="B1840" t="s">
        <v>2267</v>
      </c>
      <c r="C1840" t="s">
        <v>2137</v>
      </c>
    </row>
    <row r="1841" spans="1:3">
      <c r="A1841" t="s">
        <v>2256</v>
      </c>
      <c r="B1841" t="s">
        <v>2268</v>
      </c>
      <c r="C1841" t="s">
        <v>2137</v>
      </c>
    </row>
    <row r="1842" spans="1:3">
      <c r="A1842" t="s">
        <v>2256</v>
      </c>
      <c r="B1842" t="s">
        <v>2269</v>
      </c>
      <c r="C1842" t="s">
        <v>2137</v>
      </c>
    </row>
    <row r="1843" spans="1:3">
      <c r="A1843" t="s">
        <v>2256</v>
      </c>
      <c r="B1843" t="s">
        <v>2270</v>
      </c>
      <c r="C1843" t="s">
        <v>2137</v>
      </c>
    </row>
    <row r="1844" spans="1:3">
      <c r="A1844" t="s">
        <v>2256</v>
      </c>
      <c r="B1844" t="s">
        <v>2271</v>
      </c>
      <c r="C1844" t="s">
        <v>2137</v>
      </c>
    </row>
    <row r="1845" spans="1:3">
      <c r="A1845" t="s">
        <v>2256</v>
      </c>
      <c r="B1845" t="s">
        <v>2272</v>
      </c>
      <c r="C1845" t="s">
        <v>2137</v>
      </c>
    </row>
    <row r="1846" spans="1:3">
      <c r="A1846" t="s">
        <v>2256</v>
      </c>
      <c r="B1846" t="s">
        <v>2273</v>
      </c>
      <c r="C1846" t="s">
        <v>2137</v>
      </c>
    </row>
    <row r="1847" spans="1:3">
      <c r="A1847" t="s">
        <v>2256</v>
      </c>
      <c r="B1847" t="s">
        <v>2274</v>
      </c>
      <c r="C1847" t="s">
        <v>2137</v>
      </c>
    </row>
    <row r="1848" spans="1:3">
      <c r="A1848" t="s">
        <v>2256</v>
      </c>
      <c r="B1848" t="s">
        <v>2275</v>
      </c>
      <c r="C1848" t="s">
        <v>2137</v>
      </c>
    </row>
    <row r="1849" spans="1:3">
      <c r="A1849" t="s">
        <v>2256</v>
      </c>
      <c r="B1849" t="s">
        <v>2276</v>
      </c>
      <c r="C1849" t="s">
        <v>2137</v>
      </c>
    </row>
    <row r="1850" spans="1:3">
      <c r="A1850" t="s">
        <v>2256</v>
      </c>
      <c r="B1850" t="s">
        <v>2277</v>
      </c>
      <c r="C1850" t="s">
        <v>2137</v>
      </c>
    </row>
    <row r="1851" spans="1:3">
      <c r="A1851" t="s">
        <v>2256</v>
      </c>
      <c r="B1851" t="s">
        <v>2278</v>
      </c>
      <c r="C1851" t="s">
        <v>2137</v>
      </c>
    </row>
    <row r="1852" spans="1:3">
      <c r="A1852" t="s">
        <v>2256</v>
      </c>
      <c r="B1852" t="s">
        <v>2279</v>
      </c>
      <c r="C1852" t="s">
        <v>2137</v>
      </c>
    </row>
    <row r="1853" spans="1:3">
      <c r="A1853" t="s">
        <v>2256</v>
      </c>
      <c r="B1853" t="s">
        <v>2280</v>
      </c>
      <c r="C1853" t="s">
        <v>2137</v>
      </c>
    </row>
    <row r="1854" spans="1:3">
      <c r="A1854" t="s">
        <v>2256</v>
      </c>
      <c r="B1854" t="s">
        <v>2281</v>
      </c>
      <c r="C1854" t="s">
        <v>2137</v>
      </c>
    </row>
    <row r="1855" spans="1:3">
      <c r="A1855" t="s">
        <v>2256</v>
      </c>
      <c r="B1855" t="s">
        <v>2282</v>
      </c>
      <c r="C1855" t="s">
        <v>2137</v>
      </c>
    </row>
    <row r="1856" spans="1:3">
      <c r="A1856" t="s">
        <v>2283</v>
      </c>
      <c r="B1856" t="s">
        <v>2284</v>
      </c>
      <c r="C1856" t="s">
        <v>2137</v>
      </c>
    </row>
    <row r="1857" spans="1:3">
      <c r="A1857" t="s">
        <v>2283</v>
      </c>
      <c r="B1857" t="s">
        <v>2285</v>
      </c>
      <c r="C1857" t="s">
        <v>2137</v>
      </c>
    </row>
    <row r="1858" spans="1:3">
      <c r="A1858" t="s">
        <v>2283</v>
      </c>
      <c r="B1858" t="s">
        <v>2286</v>
      </c>
      <c r="C1858" t="s">
        <v>2137</v>
      </c>
    </row>
    <row r="1859" spans="1:3">
      <c r="A1859" t="s">
        <v>2283</v>
      </c>
      <c r="B1859" t="s">
        <v>2287</v>
      </c>
      <c r="C1859" t="s">
        <v>2137</v>
      </c>
    </row>
    <row r="1860" spans="1:3">
      <c r="A1860" t="s">
        <v>2283</v>
      </c>
      <c r="B1860" t="s">
        <v>2288</v>
      </c>
      <c r="C1860" t="s">
        <v>2137</v>
      </c>
    </row>
    <row r="1861" spans="1:3">
      <c r="A1861" t="s">
        <v>2283</v>
      </c>
      <c r="B1861" t="s">
        <v>2289</v>
      </c>
      <c r="C1861" t="s">
        <v>2137</v>
      </c>
    </row>
    <row r="1862" spans="1:3">
      <c r="A1862" t="s">
        <v>2290</v>
      </c>
      <c r="B1862" t="s">
        <v>2291</v>
      </c>
      <c r="C1862" t="s">
        <v>2137</v>
      </c>
    </row>
    <row r="1863" spans="1:3">
      <c r="A1863" t="s">
        <v>2290</v>
      </c>
      <c r="B1863" t="s">
        <v>2292</v>
      </c>
      <c r="C1863" t="s">
        <v>2137</v>
      </c>
    </row>
    <row r="1864" spans="1:3">
      <c r="A1864" t="s">
        <v>2290</v>
      </c>
      <c r="B1864" t="s">
        <v>2293</v>
      </c>
      <c r="C1864" t="s">
        <v>2137</v>
      </c>
    </row>
    <row r="1865" spans="1:3">
      <c r="A1865" t="s">
        <v>2290</v>
      </c>
      <c r="B1865" t="s">
        <v>2294</v>
      </c>
      <c r="C1865" t="s">
        <v>2137</v>
      </c>
    </row>
    <row r="1866" spans="1:3">
      <c r="A1866" t="s">
        <v>2290</v>
      </c>
      <c r="B1866" t="s">
        <v>2295</v>
      </c>
      <c r="C1866" t="s">
        <v>2137</v>
      </c>
    </row>
    <row r="1867" spans="1:3">
      <c r="A1867" t="s">
        <v>2290</v>
      </c>
      <c r="B1867" t="s">
        <v>2296</v>
      </c>
      <c r="C1867" t="s">
        <v>2137</v>
      </c>
    </row>
    <row r="1868" spans="1:3">
      <c r="A1868" t="s">
        <v>2290</v>
      </c>
      <c r="B1868" t="s">
        <v>2297</v>
      </c>
      <c r="C1868" t="s">
        <v>2137</v>
      </c>
    </row>
    <row r="1869" spans="1:3">
      <c r="A1869" t="s">
        <v>2290</v>
      </c>
      <c r="B1869" t="s">
        <v>2298</v>
      </c>
      <c r="C1869" t="s">
        <v>2137</v>
      </c>
    </row>
    <row r="1870" spans="1:3">
      <c r="A1870" t="s">
        <v>2290</v>
      </c>
      <c r="B1870" t="s">
        <v>2299</v>
      </c>
      <c r="C1870" t="s">
        <v>2137</v>
      </c>
    </row>
    <row r="1871" spans="1:3">
      <c r="A1871" t="s">
        <v>2290</v>
      </c>
      <c r="B1871" t="s">
        <v>2300</v>
      </c>
      <c r="C1871" t="s">
        <v>2137</v>
      </c>
    </row>
    <row r="1872" spans="1:3">
      <c r="A1872" t="s">
        <v>2290</v>
      </c>
      <c r="B1872" t="s">
        <v>2301</v>
      </c>
      <c r="C1872" t="s">
        <v>2137</v>
      </c>
    </row>
    <row r="1873" spans="1:3">
      <c r="A1873" t="s">
        <v>2290</v>
      </c>
      <c r="B1873" t="s">
        <v>2302</v>
      </c>
      <c r="C1873" t="s">
        <v>2137</v>
      </c>
    </row>
    <row r="1874" spans="1:3">
      <c r="A1874" t="s">
        <v>2290</v>
      </c>
      <c r="B1874" t="s">
        <v>2303</v>
      </c>
      <c r="C1874" t="s">
        <v>2137</v>
      </c>
    </row>
    <row r="1875" spans="1:3">
      <c r="A1875" t="s">
        <v>2290</v>
      </c>
      <c r="B1875" t="s">
        <v>2304</v>
      </c>
      <c r="C1875" t="s">
        <v>2137</v>
      </c>
    </row>
    <row r="1876" spans="1:3">
      <c r="A1876" t="s">
        <v>2305</v>
      </c>
      <c r="B1876" t="s">
        <v>2306</v>
      </c>
      <c r="C1876" t="s">
        <v>2137</v>
      </c>
    </row>
    <row r="1877" spans="1:3">
      <c r="A1877" t="s">
        <v>2305</v>
      </c>
      <c r="B1877" t="s">
        <v>2307</v>
      </c>
      <c r="C1877" t="s">
        <v>2137</v>
      </c>
    </row>
    <row r="1878" spans="1:3">
      <c r="A1878" t="s">
        <v>2305</v>
      </c>
      <c r="B1878" t="s">
        <v>2308</v>
      </c>
      <c r="C1878" t="s">
        <v>2137</v>
      </c>
    </row>
    <row r="1879" spans="1:3">
      <c r="A1879" t="s">
        <v>2305</v>
      </c>
      <c r="B1879" t="s">
        <v>2309</v>
      </c>
      <c r="C1879" t="s">
        <v>2137</v>
      </c>
    </row>
    <row r="1880" spans="1:3">
      <c r="A1880" t="s">
        <v>2305</v>
      </c>
      <c r="B1880" t="s">
        <v>2310</v>
      </c>
      <c r="C1880" t="s">
        <v>2137</v>
      </c>
    </row>
    <row r="1881" spans="1:3">
      <c r="A1881" t="s">
        <v>2305</v>
      </c>
      <c r="B1881" t="s">
        <v>2311</v>
      </c>
      <c r="C1881" t="s">
        <v>2137</v>
      </c>
    </row>
    <row r="1882" spans="1:3">
      <c r="A1882" t="s">
        <v>2305</v>
      </c>
      <c r="B1882" t="s">
        <v>2312</v>
      </c>
      <c r="C1882" t="s">
        <v>2137</v>
      </c>
    </row>
    <row r="1883" spans="1:3">
      <c r="A1883" t="s">
        <v>2305</v>
      </c>
      <c r="B1883" t="s">
        <v>2313</v>
      </c>
      <c r="C1883" t="s">
        <v>2137</v>
      </c>
    </row>
    <row r="1884" spans="1:3">
      <c r="A1884" t="s">
        <v>2305</v>
      </c>
      <c r="B1884" t="s">
        <v>2314</v>
      </c>
      <c r="C1884" t="s">
        <v>2137</v>
      </c>
    </row>
    <row r="1885" spans="1:3">
      <c r="A1885" t="s">
        <v>2305</v>
      </c>
      <c r="B1885" t="s">
        <v>2315</v>
      </c>
      <c r="C1885" t="s">
        <v>2137</v>
      </c>
    </row>
    <row r="1886" spans="1:3">
      <c r="A1886" t="s">
        <v>2305</v>
      </c>
      <c r="B1886" t="s">
        <v>2316</v>
      </c>
      <c r="C1886" t="s">
        <v>2137</v>
      </c>
    </row>
    <row r="1887" spans="1:3">
      <c r="A1887" t="s">
        <v>2305</v>
      </c>
      <c r="B1887" t="s">
        <v>2317</v>
      </c>
      <c r="C1887" t="s">
        <v>2137</v>
      </c>
    </row>
    <row r="1888" spans="1:3">
      <c r="A1888" t="s">
        <v>2305</v>
      </c>
      <c r="B1888" t="s">
        <v>2318</v>
      </c>
      <c r="C1888" t="s">
        <v>2137</v>
      </c>
    </row>
    <row r="1889" spans="1:3">
      <c r="A1889" t="s">
        <v>2305</v>
      </c>
      <c r="B1889" t="s">
        <v>2319</v>
      </c>
      <c r="C1889" t="s">
        <v>2137</v>
      </c>
    </row>
    <row r="1890" spans="1:3">
      <c r="A1890" t="s">
        <v>2305</v>
      </c>
      <c r="B1890" t="s">
        <v>2320</v>
      </c>
      <c r="C1890" t="s">
        <v>2137</v>
      </c>
    </row>
    <row r="1891" spans="1:3">
      <c r="A1891" t="s">
        <v>2305</v>
      </c>
      <c r="B1891" t="s">
        <v>2321</v>
      </c>
      <c r="C1891" t="s">
        <v>2137</v>
      </c>
    </row>
    <row r="1892" spans="1:3">
      <c r="A1892" t="s">
        <v>2322</v>
      </c>
      <c r="B1892" t="s">
        <v>2323</v>
      </c>
      <c r="C1892" t="s">
        <v>2137</v>
      </c>
    </row>
    <row r="1893" spans="1:3">
      <c r="A1893" t="s">
        <v>2322</v>
      </c>
      <c r="B1893" t="s">
        <v>2324</v>
      </c>
      <c r="C1893" t="s">
        <v>2137</v>
      </c>
    </row>
    <row r="1894" spans="1:3">
      <c r="A1894" t="s">
        <v>2322</v>
      </c>
      <c r="B1894" t="s">
        <v>2325</v>
      </c>
      <c r="C1894" t="s">
        <v>2137</v>
      </c>
    </row>
    <row r="1895" spans="1:3">
      <c r="A1895" t="s">
        <v>2322</v>
      </c>
      <c r="B1895" t="s">
        <v>2326</v>
      </c>
      <c r="C1895" t="s">
        <v>2137</v>
      </c>
    </row>
    <row r="1896" spans="1:3">
      <c r="A1896" t="s">
        <v>2322</v>
      </c>
      <c r="B1896" t="s">
        <v>2327</v>
      </c>
      <c r="C1896" t="s">
        <v>2137</v>
      </c>
    </row>
    <row r="1897" spans="1:3">
      <c r="A1897" t="s">
        <v>2328</v>
      </c>
      <c r="B1897" t="s">
        <v>2329</v>
      </c>
      <c r="C1897" t="s">
        <v>2137</v>
      </c>
    </row>
    <row r="1898" spans="1:3">
      <c r="A1898" t="s">
        <v>2328</v>
      </c>
      <c r="B1898" t="s">
        <v>2330</v>
      </c>
      <c r="C1898" t="s">
        <v>2137</v>
      </c>
    </row>
    <row r="1899" spans="1:3">
      <c r="A1899" t="s">
        <v>2328</v>
      </c>
      <c r="B1899" t="s">
        <v>2331</v>
      </c>
      <c r="C1899" t="s">
        <v>2137</v>
      </c>
    </row>
    <row r="1900" spans="1:3">
      <c r="A1900" t="s">
        <v>2328</v>
      </c>
      <c r="B1900" t="s">
        <v>2332</v>
      </c>
      <c r="C1900" t="s">
        <v>2137</v>
      </c>
    </row>
    <row r="1901" spans="1:3">
      <c r="A1901" t="s">
        <v>2328</v>
      </c>
      <c r="B1901" t="s">
        <v>2333</v>
      </c>
      <c r="C1901" t="s">
        <v>2137</v>
      </c>
    </row>
    <row r="1902" spans="1:3">
      <c r="A1902" t="s">
        <v>2328</v>
      </c>
      <c r="B1902" t="s">
        <v>2334</v>
      </c>
      <c r="C1902" t="s">
        <v>2137</v>
      </c>
    </row>
    <row r="1903" spans="1:3">
      <c r="A1903" t="s">
        <v>2328</v>
      </c>
      <c r="B1903" t="s">
        <v>2335</v>
      </c>
      <c r="C1903" t="s">
        <v>2137</v>
      </c>
    </row>
    <row r="1904" spans="1:3">
      <c r="A1904" t="s">
        <v>2328</v>
      </c>
      <c r="B1904" t="s">
        <v>2336</v>
      </c>
      <c r="C1904" t="s">
        <v>2137</v>
      </c>
    </row>
    <row r="1905" spans="1:3">
      <c r="A1905" t="s">
        <v>2328</v>
      </c>
      <c r="B1905" t="s">
        <v>2337</v>
      </c>
      <c r="C1905" t="s">
        <v>2137</v>
      </c>
    </row>
    <row r="1906" spans="1:3">
      <c r="A1906" t="s">
        <v>2328</v>
      </c>
      <c r="B1906" t="s">
        <v>2338</v>
      </c>
      <c r="C1906" t="s">
        <v>2137</v>
      </c>
    </row>
    <row r="1907" spans="1:3">
      <c r="A1907" t="s">
        <v>2328</v>
      </c>
      <c r="B1907" t="s">
        <v>2339</v>
      </c>
      <c r="C1907" t="s">
        <v>2137</v>
      </c>
    </row>
    <row r="1908" spans="1:3">
      <c r="A1908" t="s">
        <v>2328</v>
      </c>
      <c r="B1908" t="s">
        <v>2340</v>
      </c>
      <c r="C1908" t="s">
        <v>2137</v>
      </c>
    </row>
    <row r="1909" spans="1:3">
      <c r="A1909" t="s">
        <v>2328</v>
      </c>
      <c r="B1909" t="s">
        <v>2341</v>
      </c>
      <c r="C1909" t="s">
        <v>2137</v>
      </c>
    </row>
    <row r="1910" spans="1:3">
      <c r="A1910" t="s">
        <v>2328</v>
      </c>
      <c r="B1910" t="s">
        <v>2342</v>
      </c>
      <c r="C1910" t="s">
        <v>2137</v>
      </c>
    </row>
    <row r="1911" spans="1:3">
      <c r="A1911" t="s">
        <v>2328</v>
      </c>
      <c r="B1911" t="s">
        <v>2343</v>
      </c>
      <c r="C1911" t="s">
        <v>2137</v>
      </c>
    </row>
    <row r="1912" spans="1:3">
      <c r="A1912" t="s">
        <v>2344</v>
      </c>
      <c r="B1912" t="s">
        <v>2345</v>
      </c>
      <c r="C1912" t="s">
        <v>2137</v>
      </c>
    </row>
    <row r="1913" spans="1:3">
      <c r="A1913" t="s">
        <v>2344</v>
      </c>
      <c r="B1913" t="s">
        <v>2346</v>
      </c>
      <c r="C1913" t="s">
        <v>2137</v>
      </c>
    </row>
    <row r="1914" spans="1:3">
      <c r="A1914" t="s">
        <v>2344</v>
      </c>
      <c r="B1914" t="s">
        <v>2347</v>
      </c>
      <c r="C1914" t="s">
        <v>2137</v>
      </c>
    </row>
    <row r="1915" spans="1:3">
      <c r="A1915" t="s">
        <v>2344</v>
      </c>
      <c r="B1915" t="s">
        <v>2348</v>
      </c>
      <c r="C1915" t="s">
        <v>2137</v>
      </c>
    </row>
    <row r="1916" spans="1:3">
      <c r="A1916" t="s">
        <v>2344</v>
      </c>
      <c r="B1916" t="s">
        <v>2349</v>
      </c>
      <c r="C1916" t="s">
        <v>2137</v>
      </c>
    </row>
    <row r="1917" spans="1:3">
      <c r="A1917" t="s">
        <v>2344</v>
      </c>
      <c r="B1917" t="s">
        <v>2350</v>
      </c>
      <c r="C1917" t="s">
        <v>2137</v>
      </c>
    </row>
    <row r="1918" spans="1:3">
      <c r="A1918" t="s">
        <v>2344</v>
      </c>
      <c r="B1918" t="s">
        <v>2351</v>
      </c>
      <c r="C1918" t="s">
        <v>2137</v>
      </c>
    </row>
    <row r="1919" spans="1:3">
      <c r="A1919" t="s">
        <v>2344</v>
      </c>
      <c r="B1919" t="s">
        <v>2352</v>
      </c>
      <c r="C1919" t="s">
        <v>2137</v>
      </c>
    </row>
    <row r="1920" spans="1:3">
      <c r="A1920" t="s">
        <v>2344</v>
      </c>
      <c r="B1920" t="s">
        <v>2353</v>
      </c>
      <c r="C1920" t="s">
        <v>2137</v>
      </c>
    </row>
    <row r="1921" spans="1:3">
      <c r="A1921" t="s">
        <v>2344</v>
      </c>
      <c r="B1921" t="s">
        <v>2354</v>
      </c>
      <c r="C1921" t="s">
        <v>2137</v>
      </c>
    </row>
    <row r="1922" spans="1:3">
      <c r="A1922" t="s">
        <v>2344</v>
      </c>
      <c r="B1922" t="s">
        <v>2355</v>
      </c>
      <c r="C1922" t="s">
        <v>2137</v>
      </c>
    </row>
    <row r="1923" spans="1:3">
      <c r="A1923" t="s">
        <v>2344</v>
      </c>
      <c r="B1923" t="s">
        <v>2356</v>
      </c>
      <c r="C1923" t="s">
        <v>2137</v>
      </c>
    </row>
    <row r="1924" spans="1:3">
      <c r="A1924" t="s">
        <v>2344</v>
      </c>
      <c r="B1924" t="s">
        <v>2357</v>
      </c>
      <c r="C1924" t="s">
        <v>2137</v>
      </c>
    </row>
    <row r="1925" spans="1:3">
      <c r="A1925" t="s">
        <v>2344</v>
      </c>
      <c r="B1925" t="s">
        <v>1100</v>
      </c>
      <c r="C1925" t="s">
        <v>2137</v>
      </c>
    </row>
    <row r="1926" spans="1:3">
      <c r="A1926" t="s">
        <v>2344</v>
      </c>
      <c r="B1926" t="s">
        <v>2358</v>
      </c>
      <c r="C1926" t="s">
        <v>2137</v>
      </c>
    </row>
    <row r="1927" spans="1:3">
      <c r="A1927" t="s">
        <v>2344</v>
      </c>
      <c r="B1927" t="s">
        <v>2359</v>
      </c>
      <c r="C1927" t="s">
        <v>2137</v>
      </c>
    </row>
    <row r="1928" spans="1:3">
      <c r="A1928" t="s">
        <v>2344</v>
      </c>
      <c r="B1928" t="s">
        <v>2360</v>
      </c>
      <c r="C1928" t="s">
        <v>2137</v>
      </c>
    </row>
    <row r="1929" spans="1:3">
      <c r="A1929" t="s">
        <v>2344</v>
      </c>
      <c r="B1929" t="s">
        <v>2361</v>
      </c>
      <c r="C1929" t="s">
        <v>2137</v>
      </c>
    </row>
    <row r="1930" spans="1:3">
      <c r="A1930" t="s">
        <v>2344</v>
      </c>
      <c r="B1930" t="s">
        <v>2362</v>
      </c>
      <c r="C1930" t="s">
        <v>2137</v>
      </c>
    </row>
    <row r="1931" spans="1:3">
      <c r="A1931" t="s">
        <v>2363</v>
      </c>
      <c r="B1931" t="s">
        <v>2364</v>
      </c>
      <c r="C1931" t="s">
        <v>2137</v>
      </c>
    </row>
    <row r="1932" spans="1:3">
      <c r="A1932" t="s">
        <v>2363</v>
      </c>
      <c r="B1932" t="s">
        <v>2365</v>
      </c>
      <c r="C1932" t="s">
        <v>2137</v>
      </c>
    </row>
    <row r="1933" spans="1:3">
      <c r="A1933" t="s">
        <v>2363</v>
      </c>
      <c r="B1933" t="s">
        <v>2366</v>
      </c>
      <c r="C1933" t="s">
        <v>2137</v>
      </c>
    </row>
    <row r="1934" spans="1:3">
      <c r="A1934" t="s">
        <v>2363</v>
      </c>
      <c r="B1934" t="s">
        <v>2367</v>
      </c>
      <c r="C1934" t="s">
        <v>2137</v>
      </c>
    </row>
    <row r="1935" spans="1:3">
      <c r="A1935" t="s">
        <v>2363</v>
      </c>
      <c r="B1935" t="s">
        <v>2368</v>
      </c>
      <c r="C1935" t="s">
        <v>2137</v>
      </c>
    </row>
    <row r="1936" spans="1:3">
      <c r="A1936" t="s">
        <v>2369</v>
      </c>
      <c r="B1936" t="s">
        <v>2370</v>
      </c>
      <c r="C1936" t="s">
        <v>2137</v>
      </c>
    </row>
    <row r="1937" spans="1:3">
      <c r="A1937" t="s">
        <v>2369</v>
      </c>
      <c r="B1937" t="s">
        <v>2371</v>
      </c>
      <c r="C1937" t="s">
        <v>2137</v>
      </c>
    </row>
    <row r="1938" spans="1:3">
      <c r="A1938" t="s">
        <v>2369</v>
      </c>
      <c r="B1938" t="s">
        <v>2372</v>
      </c>
      <c r="C1938" t="s">
        <v>2137</v>
      </c>
    </row>
    <row r="1939" spans="1:3">
      <c r="A1939" t="s">
        <v>2369</v>
      </c>
      <c r="B1939" t="s">
        <v>2373</v>
      </c>
      <c r="C1939" t="s">
        <v>2137</v>
      </c>
    </row>
    <row r="1940" spans="1:3">
      <c r="A1940" t="s">
        <v>2369</v>
      </c>
      <c r="B1940" t="s">
        <v>2374</v>
      </c>
      <c r="C1940" t="s">
        <v>2137</v>
      </c>
    </row>
    <row r="1941" spans="1:3">
      <c r="A1941" t="s">
        <v>2369</v>
      </c>
      <c r="B1941" t="s">
        <v>2375</v>
      </c>
      <c r="C1941" t="s">
        <v>2137</v>
      </c>
    </row>
    <row r="1942" spans="1:3">
      <c r="A1942" t="s">
        <v>2369</v>
      </c>
      <c r="B1942" t="s">
        <v>2376</v>
      </c>
      <c r="C1942" t="s">
        <v>2137</v>
      </c>
    </row>
    <row r="1943" spans="1:3">
      <c r="A1943" t="s">
        <v>2369</v>
      </c>
      <c r="B1943" t="s">
        <v>2377</v>
      </c>
      <c r="C1943" t="s">
        <v>2137</v>
      </c>
    </row>
    <row r="1944" spans="1:3">
      <c r="A1944" t="s">
        <v>2369</v>
      </c>
      <c r="B1944" t="s">
        <v>2378</v>
      </c>
      <c r="C1944" t="s">
        <v>2137</v>
      </c>
    </row>
    <row r="1945" spans="1:3">
      <c r="A1945" t="s">
        <v>2369</v>
      </c>
      <c r="B1945" t="s">
        <v>2379</v>
      </c>
      <c r="C1945" t="s">
        <v>2137</v>
      </c>
    </row>
    <row r="1946" spans="1:3">
      <c r="A1946" t="s">
        <v>2369</v>
      </c>
      <c r="B1946" t="s">
        <v>2380</v>
      </c>
      <c r="C1946" t="s">
        <v>2137</v>
      </c>
    </row>
    <row r="1947" spans="1:3">
      <c r="A1947" t="s">
        <v>2369</v>
      </c>
      <c r="B1947" t="s">
        <v>2381</v>
      </c>
      <c r="C1947" t="s">
        <v>2137</v>
      </c>
    </row>
    <row r="1948" spans="1:3">
      <c r="A1948" t="s">
        <v>2369</v>
      </c>
      <c r="B1948" t="s">
        <v>2382</v>
      </c>
      <c r="C1948" t="s">
        <v>2137</v>
      </c>
    </row>
    <row r="1949" spans="1:3">
      <c r="A1949" t="s">
        <v>2383</v>
      </c>
      <c r="B1949" t="s">
        <v>2384</v>
      </c>
      <c r="C1949" t="s">
        <v>2137</v>
      </c>
    </row>
    <row r="1950" spans="1:3">
      <c r="A1950" t="s">
        <v>2383</v>
      </c>
      <c r="B1950" t="s">
        <v>2385</v>
      </c>
      <c r="C1950" t="s">
        <v>2137</v>
      </c>
    </row>
    <row r="1951" spans="1:3">
      <c r="A1951" t="s">
        <v>2383</v>
      </c>
      <c r="B1951" t="s">
        <v>2386</v>
      </c>
      <c r="C1951" t="s">
        <v>2137</v>
      </c>
    </row>
    <row r="1952" spans="1:3">
      <c r="A1952" t="s">
        <v>2383</v>
      </c>
      <c r="B1952" t="s">
        <v>2387</v>
      </c>
      <c r="C1952" t="s">
        <v>2137</v>
      </c>
    </row>
    <row r="1953" spans="1:3">
      <c r="A1953" t="s">
        <v>1709</v>
      </c>
      <c r="B1953" t="s">
        <v>2388</v>
      </c>
      <c r="C1953" t="s">
        <v>2137</v>
      </c>
    </row>
    <row r="1954" spans="1:3">
      <c r="A1954" t="s">
        <v>1709</v>
      </c>
      <c r="B1954" t="s">
        <v>2389</v>
      </c>
      <c r="C1954" t="s">
        <v>2137</v>
      </c>
    </row>
    <row r="1955" spans="1:3">
      <c r="A1955" t="s">
        <v>1709</v>
      </c>
      <c r="B1955" t="s">
        <v>2390</v>
      </c>
      <c r="C1955" t="s">
        <v>2137</v>
      </c>
    </row>
    <row r="1956" spans="1:3">
      <c r="A1956" t="s">
        <v>1709</v>
      </c>
      <c r="B1956" t="s">
        <v>2391</v>
      </c>
      <c r="C1956" t="s">
        <v>2137</v>
      </c>
    </row>
    <row r="1957" spans="1:3">
      <c r="A1957" t="s">
        <v>1709</v>
      </c>
      <c r="B1957" t="s">
        <v>2392</v>
      </c>
      <c r="C1957" t="s">
        <v>2137</v>
      </c>
    </row>
    <row r="1958" spans="1:3">
      <c r="A1958" t="s">
        <v>1709</v>
      </c>
      <c r="B1958" t="s">
        <v>2393</v>
      </c>
      <c r="C1958" t="s">
        <v>2137</v>
      </c>
    </row>
    <row r="1959" spans="1:3">
      <c r="A1959" t="s">
        <v>1709</v>
      </c>
      <c r="B1959" t="s">
        <v>2394</v>
      </c>
      <c r="C1959" t="s">
        <v>2137</v>
      </c>
    </row>
    <row r="1960" spans="1:3">
      <c r="A1960" t="s">
        <v>1709</v>
      </c>
      <c r="B1960" t="s">
        <v>2395</v>
      </c>
      <c r="C1960" t="s">
        <v>2137</v>
      </c>
    </row>
    <row r="1961" spans="1:3">
      <c r="A1961" t="s">
        <v>1709</v>
      </c>
      <c r="B1961" t="s">
        <v>2396</v>
      </c>
      <c r="C1961" t="s">
        <v>2137</v>
      </c>
    </row>
    <row r="1962" spans="1:3">
      <c r="A1962" t="s">
        <v>1709</v>
      </c>
      <c r="B1962" t="s">
        <v>2397</v>
      </c>
      <c r="C1962" t="s">
        <v>2137</v>
      </c>
    </row>
    <row r="1963" spans="1:3">
      <c r="A1963" t="s">
        <v>1709</v>
      </c>
      <c r="B1963" t="s">
        <v>2398</v>
      </c>
      <c r="C1963" t="s">
        <v>2137</v>
      </c>
    </row>
    <row r="1964" spans="1:3">
      <c r="A1964" t="s">
        <v>1709</v>
      </c>
      <c r="B1964" t="s">
        <v>2399</v>
      </c>
      <c r="C1964" t="s">
        <v>2137</v>
      </c>
    </row>
    <row r="1965" spans="1:3">
      <c r="A1965" t="s">
        <v>2400</v>
      </c>
      <c r="B1965" t="s">
        <v>2401</v>
      </c>
      <c r="C1965" t="s">
        <v>2137</v>
      </c>
    </row>
    <row r="1966" spans="1:3">
      <c r="A1966" t="s">
        <v>2400</v>
      </c>
      <c r="B1966" t="s">
        <v>2402</v>
      </c>
      <c r="C1966" t="s">
        <v>2137</v>
      </c>
    </row>
    <row r="1967" spans="1:3">
      <c r="A1967" t="s">
        <v>2400</v>
      </c>
      <c r="B1967" t="s">
        <v>2403</v>
      </c>
      <c r="C1967" t="s">
        <v>2137</v>
      </c>
    </row>
    <row r="1968" spans="1:3">
      <c r="A1968" t="s">
        <v>2400</v>
      </c>
      <c r="B1968" t="s">
        <v>2404</v>
      </c>
      <c r="C1968" t="s">
        <v>2137</v>
      </c>
    </row>
    <row r="1969" spans="1:3">
      <c r="A1969" t="s">
        <v>2400</v>
      </c>
      <c r="B1969" t="s">
        <v>2405</v>
      </c>
      <c r="C1969" t="s">
        <v>2137</v>
      </c>
    </row>
    <row r="1970" spans="1:3">
      <c r="A1970" t="s">
        <v>2400</v>
      </c>
      <c r="B1970" t="s">
        <v>2406</v>
      </c>
      <c r="C1970" t="s">
        <v>2137</v>
      </c>
    </row>
    <row r="1971" spans="1:3">
      <c r="A1971" t="s">
        <v>2400</v>
      </c>
      <c r="B1971" t="s">
        <v>2407</v>
      </c>
      <c r="C1971" t="s">
        <v>2137</v>
      </c>
    </row>
    <row r="1972" spans="1:3">
      <c r="A1972" t="s">
        <v>2400</v>
      </c>
      <c r="B1972" t="s">
        <v>2408</v>
      </c>
      <c r="C1972" t="s">
        <v>2137</v>
      </c>
    </row>
    <row r="1973" spans="1:3">
      <c r="A1973" t="s">
        <v>2400</v>
      </c>
      <c r="B1973" t="s">
        <v>2409</v>
      </c>
      <c r="C1973" t="s">
        <v>2137</v>
      </c>
    </row>
    <row r="1974" spans="1:3">
      <c r="A1974" t="s">
        <v>2400</v>
      </c>
      <c r="B1974" t="s">
        <v>2410</v>
      </c>
      <c r="C1974" t="s">
        <v>2137</v>
      </c>
    </row>
    <row r="1975" spans="1:3">
      <c r="A1975" t="s">
        <v>2400</v>
      </c>
      <c r="B1975" t="s">
        <v>2411</v>
      </c>
      <c r="C1975" t="s">
        <v>2137</v>
      </c>
    </row>
    <row r="1976" spans="1:3">
      <c r="A1976" t="s">
        <v>2400</v>
      </c>
      <c r="B1976" t="s">
        <v>2412</v>
      </c>
      <c r="C1976" t="s">
        <v>2137</v>
      </c>
    </row>
    <row r="1977" spans="1:3">
      <c r="A1977" t="s">
        <v>2400</v>
      </c>
      <c r="B1977" t="s">
        <v>2413</v>
      </c>
      <c r="C1977" t="s">
        <v>2137</v>
      </c>
    </row>
    <row r="1978" spans="1:3">
      <c r="A1978" t="s">
        <v>2414</v>
      </c>
      <c r="B1978" t="s">
        <v>2415</v>
      </c>
      <c r="C1978" t="s">
        <v>2137</v>
      </c>
    </row>
    <row r="1979" spans="1:3">
      <c r="A1979" t="s">
        <v>2414</v>
      </c>
      <c r="B1979" t="s">
        <v>2416</v>
      </c>
      <c r="C1979" t="s">
        <v>2137</v>
      </c>
    </row>
    <row r="1980" spans="1:3">
      <c r="A1980" t="s">
        <v>2414</v>
      </c>
      <c r="B1980" t="s">
        <v>2417</v>
      </c>
      <c r="C1980" t="s">
        <v>2137</v>
      </c>
    </row>
    <row r="1981" spans="1:3">
      <c r="A1981" t="s">
        <v>2414</v>
      </c>
      <c r="B1981" t="s">
        <v>2418</v>
      </c>
      <c r="C1981" t="s">
        <v>2137</v>
      </c>
    </row>
    <row r="1982" spans="1:3">
      <c r="A1982" t="s">
        <v>2414</v>
      </c>
      <c r="B1982" t="s">
        <v>2419</v>
      </c>
      <c r="C1982" t="s">
        <v>2137</v>
      </c>
    </row>
    <row r="1983" spans="1:3">
      <c r="A1983" t="s">
        <v>2414</v>
      </c>
      <c r="B1983" t="s">
        <v>2420</v>
      </c>
      <c r="C1983" t="s">
        <v>2137</v>
      </c>
    </row>
    <row r="1984" spans="1:3">
      <c r="A1984" t="s">
        <v>2414</v>
      </c>
      <c r="B1984" t="s">
        <v>2421</v>
      </c>
      <c r="C1984" t="s">
        <v>2137</v>
      </c>
    </row>
    <row r="1985" spans="1:3">
      <c r="A1985" t="s">
        <v>2414</v>
      </c>
      <c r="B1985" t="s">
        <v>2422</v>
      </c>
      <c r="C1985" t="s">
        <v>2137</v>
      </c>
    </row>
    <row r="1986" spans="1:3">
      <c r="A1986" t="s">
        <v>2414</v>
      </c>
      <c r="B1986" t="s">
        <v>2423</v>
      </c>
      <c r="C1986" t="s">
        <v>2137</v>
      </c>
    </row>
    <row r="1987" spans="1:3">
      <c r="A1987" t="s">
        <v>2414</v>
      </c>
      <c r="B1987" t="s">
        <v>2424</v>
      </c>
      <c r="C1987" t="s">
        <v>2137</v>
      </c>
    </row>
    <row r="1988" spans="1:3">
      <c r="A1988" t="s">
        <v>2414</v>
      </c>
      <c r="B1988" t="s">
        <v>2425</v>
      </c>
      <c r="C1988" t="s">
        <v>2137</v>
      </c>
    </row>
    <row r="1989" spans="1:3">
      <c r="A1989" t="s">
        <v>2414</v>
      </c>
      <c r="B1989" t="s">
        <v>2426</v>
      </c>
      <c r="C1989" t="s">
        <v>2137</v>
      </c>
    </row>
    <row r="1990" spans="1:3">
      <c r="A1990" t="s">
        <v>2414</v>
      </c>
      <c r="B1990" t="s">
        <v>2427</v>
      </c>
      <c r="C1990" t="s">
        <v>2137</v>
      </c>
    </row>
    <row r="1991" spans="1:3">
      <c r="A1991" t="s">
        <v>2414</v>
      </c>
      <c r="B1991" t="s">
        <v>2428</v>
      </c>
      <c r="C1991" t="s">
        <v>2137</v>
      </c>
    </row>
    <row r="1992" spans="1:3">
      <c r="A1992" t="s">
        <v>2414</v>
      </c>
      <c r="B1992" t="s">
        <v>2429</v>
      </c>
      <c r="C1992" t="s">
        <v>2137</v>
      </c>
    </row>
    <row r="1993" spans="1:3">
      <c r="A1993" t="s">
        <v>2414</v>
      </c>
      <c r="B1993" t="s">
        <v>2430</v>
      </c>
      <c r="C1993" t="s">
        <v>2137</v>
      </c>
    </row>
    <row r="1994" spans="1:3">
      <c r="A1994" t="s">
        <v>2414</v>
      </c>
      <c r="B1994" t="s">
        <v>2431</v>
      </c>
      <c r="C1994" t="s">
        <v>2137</v>
      </c>
    </row>
    <row r="1995" spans="1:3">
      <c r="A1995" t="s">
        <v>2414</v>
      </c>
      <c r="B1995" t="s">
        <v>2432</v>
      </c>
      <c r="C1995" t="s">
        <v>2137</v>
      </c>
    </row>
    <row r="1996" spans="1:3">
      <c r="A1996" t="s">
        <v>2414</v>
      </c>
      <c r="B1996" t="s">
        <v>2433</v>
      </c>
      <c r="C1996" t="s">
        <v>2137</v>
      </c>
    </row>
    <row r="1997" spans="1:3">
      <c r="A1997" t="s">
        <v>2414</v>
      </c>
      <c r="B1997" t="s">
        <v>2434</v>
      </c>
      <c r="C1997" t="s">
        <v>2137</v>
      </c>
    </row>
    <row r="1998" spans="1:3">
      <c r="A1998" t="s">
        <v>2414</v>
      </c>
      <c r="B1998" t="s">
        <v>2435</v>
      </c>
      <c r="C1998" t="s">
        <v>2137</v>
      </c>
    </row>
    <row r="1999" spans="1:3">
      <c r="A1999" t="s">
        <v>2436</v>
      </c>
      <c r="B1999" t="s">
        <v>2437</v>
      </c>
      <c r="C1999" t="s">
        <v>2137</v>
      </c>
    </row>
    <row r="2000" spans="1:3">
      <c r="A2000" t="s">
        <v>2436</v>
      </c>
      <c r="B2000" t="s">
        <v>2438</v>
      </c>
      <c r="C2000" t="s">
        <v>2137</v>
      </c>
    </row>
    <row r="2001" spans="1:3">
      <c r="A2001" t="s">
        <v>2436</v>
      </c>
      <c r="B2001" t="s">
        <v>2439</v>
      </c>
      <c r="C2001" t="s">
        <v>2137</v>
      </c>
    </row>
    <row r="2002" spans="1:3">
      <c r="A2002" t="s">
        <v>2436</v>
      </c>
      <c r="B2002" t="s">
        <v>2440</v>
      </c>
      <c r="C2002" t="s">
        <v>2137</v>
      </c>
    </row>
    <row r="2003" spans="1:3">
      <c r="A2003" t="s">
        <v>2436</v>
      </c>
      <c r="B2003" t="s">
        <v>2441</v>
      </c>
      <c r="C2003" t="s">
        <v>2137</v>
      </c>
    </row>
    <row r="2004" spans="1:3">
      <c r="A2004" t="s">
        <v>2436</v>
      </c>
      <c r="B2004" t="s">
        <v>2442</v>
      </c>
      <c r="C2004" t="s">
        <v>2137</v>
      </c>
    </row>
    <row r="2005" spans="1:3">
      <c r="A2005" t="s">
        <v>2436</v>
      </c>
      <c r="B2005" t="s">
        <v>2443</v>
      </c>
      <c r="C2005" t="s">
        <v>2137</v>
      </c>
    </row>
    <row r="2006" spans="1:3">
      <c r="A2006" t="s">
        <v>2436</v>
      </c>
      <c r="B2006" t="s">
        <v>2444</v>
      </c>
      <c r="C2006" t="s">
        <v>2137</v>
      </c>
    </row>
    <row r="2007" spans="1:3">
      <c r="A2007" t="s">
        <v>2436</v>
      </c>
      <c r="B2007" t="s">
        <v>2445</v>
      </c>
      <c r="C2007" t="s">
        <v>2137</v>
      </c>
    </row>
    <row r="2008" spans="1:3">
      <c r="A2008" t="s">
        <v>2436</v>
      </c>
      <c r="B2008" t="s">
        <v>2446</v>
      </c>
      <c r="C2008" t="s">
        <v>2137</v>
      </c>
    </row>
    <row r="2009" spans="1:3">
      <c r="A2009" t="s">
        <v>2436</v>
      </c>
      <c r="B2009" t="s">
        <v>2447</v>
      </c>
      <c r="C2009" t="s">
        <v>2137</v>
      </c>
    </row>
    <row r="2010" spans="1:3">
      <c r="A2010" t="s">
        <v>2436</v>
      </c>
      <c r="B2010" t="s">
        <v>2448</v>
      </c>
      <c r="C2010" t="s">
        <v>2137</v>
      </c>
    </row>
    <row r="2011" spans="1:3">
      <c r="A2011" t="s">
        <v>2436</v>
      </c>
      <c r="B2011" t="s">
        <v>2449</v>
      </c>
      <c r="C2011" t="s">
        <v>2137</v>
      </c>
    </row>
    <row r="2012" spans="1:3">
      <c r="A2012" t="s">
        <v>2436</v>
      </c>
      <c r="B2012" t="s">
        <v>2450</v>
      </c>
      <c r="C2012" t="s">
        <v>2137</v>
      </c>
    </row>
    <row r="2013" spans="1:3">
      <c r="A2013" t="s">
        <v>2436</v>
      </c>
      <c r="B2013" t="s">
        <v>2451</v>
      </c>
      <c r="C2013" t="s">
        <v>2137</v>
      </c>
    </row>
    <row r="2014" spans="1:3">
      <c r="A2014" t="s">
        <v>2436</v>
      </c>
      <c r="B2014" t="s">
        <v>2452</v>
      </c>
      <c r="C2014" t="s">
        <v>2137</v>
      </c>
    </row>
    <row r="2015" spans="1:3">
      <c r="A2015" t="s">
        <v>2436</v>
      </c>
      <c r="B2015" t="s">
        <v>2453</v>
      </c>
      <c r="C2015" t="s">
        <v>2137</v>
      </c>
    </row>
    <row r="2016" spans="1:3">
      <c r="A2016" t="s">
        <v>2436</v>
      </c>
      <c r="B2016" t="s">
        <v>2454</v>
      </c>
      <c r="C2016" t="s">
        <v>2137</v>
      </c>
    </row>
    <row r="2017" spans="1:3">
      <c r="A2017" t="s">
        <v>2436</v>
      </c>
      <c r="B2017" t="s">
        <v>2455</v>
      </c>
      <c r="C2017" t="s">
        <v>2137</v>
      </c>
    </row>
    <row r="2018" spans="1:3">
      <c r="A2018" t="s">
        <v>2436</v>
      </c>
      <c r="B2018" t="s">
        <v>2456</v>
      </c>
      <c r="C2018" t="s">
        <v>2137</v>
      </c>
    </row>
    <row r="2019" spans="1:3">
      <c r="A2019" t="s">
        <v>2457</v>
      </c>
      <c r="B2019" t="s">
        <v>2458</v>
      </c>
      <c r="C2019" t="s">
        <v>2137</v>
      </c>
    </row>
    <row r="2020" spans="1:3">
      <c r="A2020" t="s">
        <v>2457</v>
      </c>
      <c r="B2020" t="s">
        <v>2459</v>
      </c>
      <c r="C2020" t="s">
        <v>2137</v>
      </c>
    </row>
    <row r="2021" spans="1:3">
      <c r="A2021" t="s">
        <v>2457</v>
      </c>
      <c r="B2021" t="s">
        <v>2460</v>
      </c>
      <c r="C2021" t="s">
        <v>2137</v>
      </c>
    </row>
    <row r="2022" spans="1:3">
      <c r="A2022" t="s">
        <v>2457</v>
      </c>
      <c r="B2022" t="s">
        <v>2461</v>
      </c>
      <c r="C2022" t="s">
        <v>2137</v>
      </c>
    </row>
    <row r="2023" spans="1:3">
      <c r="A2023" t="s">
        <v>2457</v>
      </c>
      <c r="B2023" t="s">
        <v>2462</v>
      </c>
      <c r="C2023" t="s">
        <v>2137</v>
      </c>
    </row>
    <row r="2024" spans="1:3">
      <c r="A2024" t="s">
        <v>2457</v>
      </c>
      <c r="B2024" t="s">
        <v>2463</v>
      </c>
      <c r="C2024" t="s">
        <v>2137</v>
      </c>
    </row>
    <row r="2025" spans="1:3">
      <c r="A2025" t="s">
        <v>2464</v>
      </c>
      <c r="B2025" t="s">
        <v>2465</v>
      </c>
      <c r="C2025" t="s">
        <v>2137</v>
      </c>
    </row>
    <row r="2026" spans="1:3">
      <c r="A2026" t="s">
        <v>2464</v>
      </c>
      <c r="B2026" t="s">
        <v>2466</v>
      </c>
      <c r="C2026" t="s">
        <v>2137</v>
      </c>
    </row>
    <row r="2027" spans="1:3">
      <c r="A2027" t="s">
        <v>2464</v>
      </c>
      <c r="B2027" t="s">
        <v>2467</v>
      </c>
      <c r="C2027" t="s">
        <v>2137</v>
      </c>
    </row>
    <row r="2028" spans="1:3">
      <c r="A2028" t="s">
        <v>2464</v>
      </c>
      <c r="B2028" t="s">
        <v>929</v>
      </c>
      <c r="C2028" t="s">
        <v>2137</v>
      </c>
    </row>
    <row r="2029" spans="1:3">
      <c r="A2029" t="s">
        <v>2464</v>
      </c>
      <c r="B2029" t="s">
        <v>930</v>
      </c>
      <c r="C2029" t="s">
        <v>2137</v>
      </c>
    </row>
    <row r="2030" spans="1:3">
      <c r="A2030" t="s">
        <v>2464</v>
      </c>
      <c r="B2030" t="s">
        <v>2468</v>
      </c>
      <c r="C2030" t="s">
        <v>2137</v>
      </c>
    </row>
    <row r="2031" spans="1:3">
      <c r="A2031" t="s">
        <v>2469</v>
      </c>
      <c r="B2031" t="s">
        <v>2470</v>
      </c>
      <c r="C2031" t="s">
        <v>2137</v>
      </c>
    </row>
    <row r="2032" spans="1:3">
      <c r="A2032" t="s">
        <v>2469</v>
      </c>
      <c r="B2032" t="s">
        <v>2471</v>
      </c>
      <c r="C2032" t="s">
        <v>2137</v>
      </c>
    </row>
    <row r="2033" spans="1:3">
      <c r="A2033" t="s">
        <v>2469</v>
      </c>
      <c r="B2033" t="s">
        <v>2472</v>
      </c>
      <c r="C2033" t="s">
        <v>2137</v>
      </c>
    </row>
    <row r="2034" spans="1:3">
      <c r="A2034" t="s">
        <v>2469</v>
      </c>
      <c r="B2034" t="s">
        <v>2473</v>
      </c>
      <c r="C2034" t="s">
        <v>2137</v>
      </c>
    </row>
    <row r="2035" spans="1:3">
      <c r="A2035" t="s">
        <v>2469</v>
      </c>
      <c r="B2035" t="s">
        <v>2474</v>
      </c>
      <c r="C2035" t="s">
        <v>2137</v>
      </c>
    </row>
    <row r="2036" spans="1:3">
      <c r="A2036" t="s">
        <v>2469</v>
      </c>
      <c r="B2036" t="s">
        <v>2475</v>
      </c>
      <c r="C2036" t="s">
        <v>2137</v>
      </c>
    </row>
    <row r="2037" spans="1:3">
      <c r="A2037" t="s">
        <v>2469</v>
      </c>
      <c r="B2037" t="s">
        <v>2476</v>
      </c>
      <c r="C2037" t="s">
        <v>2137</v>
      </c>
    </row>
    <row r="2038" spans="1:3">
      <c r="A2038" t="s">
        <v>2477</v>
      </c>
      <c r="B2038" t="s">
        <v>2478</v>
      </c>
      <c r="C2038" t="s">
        <v>2137</v>
      </c>
    </row>
    <row r="2039" spans="1:3">
      <c r="A2039" t="s">
        <v>2477</v>
      </c>
      <c r="B2039" t="s">
        <v>2479</v>
      </c>
      <c r="C2039" t="s">
        <v>2137</v>
      </c>
    </row>
    <row r="2040" spans="1:3">
      <c r="A2040" t="s">
        <v>2477</v>
      </c>
      <c r="B2040" t="s">
        <v>2480</v>
      </c>
      <c r="C2040" t="s">
        <v>2137</v>
      </c>
    </row>
    <row r="2041" spans="1:3">
      <c r="A2041" t="s">
        <v>2477</v>
      </c>
      <c r="B2041" t="s">
        <v>2481</v>
      </c>
      <c r="C2041" t="s">
        <v>2137</v>
      </c>
    </row>
    <row r="2042" spans="1:3">
      <c r="A2042" t="s">
        <v>2477</v>
      </c>
      <c r="B2042" t="s">
        <v>2482</v>
      </c>
      <c r="C2042" t="s">
        <v>2137</v>
      </c>
    </row>
    <row r="2043" spans="1:3">
      <c r="A2043" t="s">
        <v>2477</v>
      </c>
      <c r="B2043" t="s">
        <v>2483</v>
      </c>
      <c r="C2043" t="s">
        <v>2137</v>
      </c>
    </row>
    <row r="2044" spans="1:3">
      <c r="A2044" t="s">
        <v>2477</v>
      </c>
      <c r="B2044" t="s">
        <v>2484</v>
      </c>
      <c r="C2044" t="s">
        <v>2137</v>
      </c>
    </row>
    <row r="2045" spans="1:3">
      <c r="A2045" t="s">
        <v>2477</v>
      </c>
      <c r="B2045" t="s">
        <v>2485</v>
      </c>
      <c r="C2045" t="s">
        <v>2137</v>
      </c>
    </row>
    <row r="2046" spans="1:3">
      <c r="A2046" t="s">
        <v>2477</v>
      </c>
      <c r="B2046" t="s">
        <v>2486</v>
      </c>
      <c r="C2046" t="s">
        <v>2137</v>
      </c>
    </row>
    <row r="2047" spans="1:3">
      <c r="A2047" t="s">
        <v>2477</v>
      </c>
      <c r="B2047" t="s">
        <v>2487</v>
      </c>
      <c r="C2047" t="s">
        <v>2137</v>
      </c>
    </row>
    <row r="2048" spans="1:3">
      <c r="A2048" t="s">
        <v>2477</v>
      </c>
      <c r="B2048" t="s">
        <v>2488</v>
      </c>
      <c r="C2048" t="s">
        <v>2137</v>
      </c>
    </row>
    <row r="2049" spans="1:3">
      <c r="A2049" t="s">
        <v>2477</v>
      </c>
      <c r="B2049" t="s">
        <v>2489</v>
      </c>
      <c r="C2049" t="s">
        <v>2137</v>
      </c>
    </row>
    <row r="2050" spans="1:3">
      <c r="A2050" t="s">
        <v>2477</v>
      </c>
      <c r="B2050" t="s">
        <v>2490</v>
      </c>
      <c r="C2050" t="s">
        <v>2137</v>
      </c>
    </row>
    <row r="2051" spans="1:3">
      <c r="A2051" t="s">
        <v>2477</v>
      </c>
      <c r="B2051" t="s">
        <v>2491</v>
      </c>
      <c r="C2051" t="s">
        <v>2137</v>
      </c>
    </row>
    <row r="2052" spans="1:3">
      <c r="A2052" t="s">
        <v>2477</v>
      </c>
      <c r="B2052" t="s">
        <v>2492</v>
      </c>
      <c r="C2052" t="s">
        <v>2137</v>
      </c>
    </row>
    <row r="2053" spans="1:3">
      <c r="A2053" t="s">
        <v>2477</v>
      </c>
      <c r="B2053" t="s">
        <v>2493</v>
      </c>
      <c r="C2053" t="s">
        <v>2137</v>
      </c>
    </row>
    <row r="2054" spans="1:3">
      <c r="A2054" t="s">
        <v>2477</v>
      </c>
      <c r="B2054" t="s">
        <v>2494</v>
      </c>
      <c r="C2054" t="s">
        <v>2137</v>
      </c>
    </row>
    <row r="2055" spans="1:3">
      <c r="A2055" t="s">
        <v>2477</v>
      </c>
      <c r="B2055" t="s">
        <v>2495</v>
      </c>
      <c r="C2055" t="s">
        <v>2137</v>
      </c>
    </row>
    <row r="2056" spans="1:3">
      <c r="A2056" t="s">
        <v>2477</v>
      </c>
      <c r="B2056" t="s">
        <v>2496</v>
      </c>
      <c r="C2056" t="s">
        <v>2137</v>
      </c>
    </row>
    <row r="2057" spans="1:3">
      <c r="A2057" t="s">
        <v>2477</v>
      </c>
      <c r="B2057" t="s">
        <v>2497</v>
      </c>
      <c r="C2057" t="s">
        <v>2137</v>
      </c>
    </row>
    <row r="2058" spans="1:3">
      <c r="A2058" t="s">
        <v>2477</v>
      </c>
      <c r="B2058" t="s">
        <v>2498</v>
      </c>
      <c r="C2058" t="s">
        <v>2137</v>
      </c>
    </row>
    <row r="2059" spans="1:3">
      <c r="A2059" t="s">
        <v>2499</v>
      </c>
      <c r="B2059" t="s">
        <v>2500</v>
      </c>
      <c r="C2059" t="s">
        <v>2137</v>
      </c>
    </row>
    <row r="2060" spans="1:3">
      <c r="A2060" t="s">
        <v>2499</v>
      </c>
      <c r="B2060" t="s">
        <v>2501</v>
      </c>
      <c r="C2060" t="s">
        <v>2137</v>
      </c>
    </row>
    <row r="2061" spans="1:3">
      <c r="A2061" t="s">
        <v>2499</v>
      </c>
      <c r="B2061" t="s">
        <v>2502</v>
      </c>
      <c r="C2061" t="s">
        <v>2137</v>
      </c>
    </row>
    <row r="2062" spans="1:3">
      <c r="A2062" t="s">
        <v>2499</v>
      </c>
      <c r="B2062" t="s">
        <v>2503</v>
      </c>
      <c r="C2062" t="s">
        <v>2137</v>
      </c>
    </row>
    <row r="2063" spans="1:3">
      <c r="A2063" t="s">
        <v>2499</v>
      </c>
      <c r="B2063" t="s">
        <v>2504</v>
      </c>
      <c r="C2063" t="s">
        <v>2137</v>
      </c>
    </row>
    <row r="2064" spans="1:3">
      <c r="A2064" t="s">
        <v>2499</v>
      </c>
      <c r="B2064" t="s">
        <v>2505</v>
      </c>
      <c r="C2064" t="s">
        <v>2137</v>
      </c>
    </row>
    <row r="2065" spans="1:3">
      <c r="A2065" t="s">
        <v>2499</v>
      </c>
      <c r="B2065" t="s">
        <v>2506</v>
      </c>
      <c r="C2065" t="s">
        <v>2137</v>
      </c>
    </row>
    <row r="2066" spans="1:3">
      <c r="A2066" t="s">
        <v>2499</v>
      </c>
      <c r="B2066" t="s">
        <v>2507</v>
      </c>
      <c r="C2066" t="s">
        <v>2137</v>
      </c>
    </row>
    <row r="2067" spans="1:3">
      <c r="A2067" t="s">
        <v>2499</v>
      </c>
      <c r="B2067" t="s">
        <v>2508</v>
      </c>
      <c r="C2067" t="s">
        <v>2137</v>
      </c>
    </row>
    <row r="2068" spans="1:3">
      <c r="A2068" t="s">
        <v>2509</v>
      </c>
      <c r="B2068" t="s">
        <v>2510</v>
      </c>
      <c r="C2068" t="s">
        <v>2137</v>
      </c>
    </row>
    <row r="2069" spans="1:3">
      <c r="A2069" t="s">
        <v>2509</v>
      </c>
      <c r="B2069" t="s">
        <v>2511</v>
      </c>
      <c r="C2069" t="s">
        <v>2137</v>
      </c>
    </row>
    <row r="2070" spans="1:3">
      <c r="A2070" t="s">
        <v>2509</v>
      </c>
      <c r="B2070" t="s">
        <v>2512</v>
      </c>
      <c r="C2070" t="s">
        <v>2137</v>
      </c>
    </row>
    <row r="2071" spans="1:3">
      <c r="A2071" t="s">
        <v>2509</v>
      </c>
      <c r="B2071" t="s">
        <v>2513</v>
      </c>
      <c r="C2071" t="s">
        <v>2137</v>
      </c>
    </row>
    <row r="2072" spans="1:3">
      <c r="A2072" t="s">
        <v>2509</v>
      </c>
      <c r="B2072" t="s">
        <v>2514</v>
      </c>
      <c r="C2072" t="s">
        <v>2137</v>
      </c>
    </row>
    <row r="2073" spans="1:3">
      <c r="A2073" t="s">
        <v>2509</v>
      </c>
      <c r="B2073" t="s">
        <v>2515</v>
      </c>
      <c r="C2073" t="s">
        <v>2137</v>
      </c>
    </row>
    <row r="2074" spans="1:3">
      <c r="A2074" t="s">
        <v>2509</v>
      </c>
      <c r="B2074" t="s">
        <v>2516</v>
      </c>
      <c r="C2074" t="s">
        <v>2137</v>
      </c>
    </row>
    <row r="2075" spans="1:3">
      <c r="A2075" t="s">
        <v>2509</v>
      </c>
      <c r="B2075" t="s">
        <v>2517</v>
      </c>
      <c r="C2075" t="s">
        <v>2137</v>
      </c>
    </row>
    <row r="2076" spans="1:3">
      <c r="A2076" t="s">
        <v>2509</v>
      </c>
      <c r="B2076" t="s">
        <v>2518</v>
      </c>
      <c r="C2076" t="s">
        <v>2137</v>
      </c>
    </row>
    <row r="2077" spans="1:3">
      <c r="A2077" t="s">
        <v>2509</v>
      </c>
      <c r="B2077" t="s">
        <v>2519</v>
      </c>
      <c r="C2077" t="s">
        <v>2137</v>
      </c>
    </row>
    <row r="2078" spans="1:3">
      <c r="A2078" t="s">
        <v>2509</v>
      </c>
      <c r="B2078" t="s">
        <v>2520</v>
      </c>
      <c r="C2078" t="s">
        <v>2137</v>
      </c>
    </row>
    <row r="2079" spans="1:3">
      <c r="A2079" t="s">
        <v>2509</v>
      </c>
      <c r="B2079" t="s">
        <v>2521</v>
      </c>
      <c r="C2079" t="s">
        <v>2137</v>
      </c>
    </row>
    <row r="2080" spans="1:3">
      <c r="A2080" t="s">
        <v>2509</v>
      </c>
      <c r="B2080" t="s">
        <v>2522</v>
      </c>
      <c r="C2080" t="s">
        <v>2137</v>
      </c>
    </row>
    <row r="2081" spans="1:3">
      <c r="A2081" t="s">
        <v>2509</v>
      </c>
      <c r="B2081" t="s">
        <v>2523</v>
      </c>
      <c r="C2081" t="s">
        <v>2137</v>
      </c>
    </row>
    <row r="2082" spans="1:3">
      <c r="A2082" t="s">
        <v>2509</v>
      </c>
      <c r="B2082" t="s">
        <v>2524</v>
      </c>
      <c r="C2082" t="s">
        <v>2137</v>
      </c>
    </row>
    <row r="2083" spans="1:3">
      <c r="A2083" t="s">
        <v>2509</v>
      </c>
      <c r="B2083" t="s">
        <v>2525</v>
      </c>
      <c r="C2083" t="s">
        <v>2137</v>
      </c>
    </row>
    <row r="2084" spans="1:3">
      <c r="A2084" t="s">
        <v>2509</v>
      </c>
      <c r="B2084" t="s">
        <v>2526</v>
      </c>
      <c r="C2084" t="s">
        <v>2137</v>
      </c>
    </row>
    <row r="2085" spans="1:3">
      <c r="A2085" t="s">
        <v>2527</v>
      </c>
      <c r="B2085" t="s">
        <v>2527</v>
      </c>
      <c r="C2085" t="s">
        <v>2137</v>
      </c>
    </row>
    <row r="2086" spans="1:3">
      <c r="A2086" t="s">
        <v>2528</v>
      </c>
      <c r="B2086" t="s">
        <v>2529</v>
      </c>
      <c r="C2086" t="s">
        <v>2137</v>
      </c>
    </row>
    <row r="2087" spans="1:3">
      <c r="A2087" t="s">
        <v>2528</v>
      </c>
      <c r="B2087" t="s">
        <v>2530</v>
      </c>
      <c r="C2087" t="s">
        <v>2137</v>
      </c>
    </row>
    <row r="2088" spans="1:3">
      <c r="A2088" t="s">
        <v>2528</v>
      </c>
      <c r="B2088" t="s">
        <v>2531</v>
      </c>
      <c r="C2088" t="s">
        <v>2137</v>
      </c>
    </row>
    <row r="2089" spans="1:3">
      <c r="A2089" t="s">
        <v>2528</v>
      </c>
      <c r="B2089" t="s">
        <v>2532</v>
      </c>
      <c r="C2089" t="s">
        <v>2137</v>
      </c>
    </row>
    <row r="2090" spans="1:3">
      <c r="A2090" t="s">
        <v>2528</v>
      </c>
      <c r="B2090" t="s">
        <v>2533</v>
      </c>
      <c r="C2090" t="s">
        <v>2137</v>
      </c>
    </row>
    <row r="2091" spans="1:3">
      <c r="A2091" t="s">
        <v>2528</v>
      </c>
      <c r="B2091" t="s">
        <v>2534</v>
      </c>
      <c r="C2091" t="s">
        <v>2137</v>
      </c>
    </row>
    <row r="2092" spans="1:3">
      <c r="A2092" t="s">
        <v>2528</v>
      </c>
      <c r="B2092" t="s">
        <v>2535</v>
      </c>
      <c r="C2092" t="s">
        <v>2137</v>
      </c>
    </row>
    <row r="2093" spans="1:3">
      <c r="A2093" t="s">
        <v>2528</v>
      </c>
      <c r="B2093" t="s">
        <v>2536</v>
      </c>
      <c r="C2093" t="s">
        <v>2137</v>
      </c>
    </row>
    <row r="2094" spans="1:3">
      <c r="A2094" t="s">
        <v>2528</v>
      </c>
      <c r="B2094" t="s">
        <v>2537</v>
      </c>
      <c r="C2094" t="s">
        <v>2137</v>
      </c>
    </row>
    <row r="2095" spans="1:3">
      <c r="A2095" t="s">
        <v>2528</v>
      </c>
      <c r="B2095" t="s">
        <v>2538</v>
      </c>
      <c r="C2095" t="s">
        <v>2137</v>
      </c>
    </row>
    <row r="2096" spans="1:3">
      <c r="A2096" t="s">
        <v>2539</v>
      </c>
      <c r="B2096" t="s">
        <v>2539</v>
      </c>
      <c r="C2096" t="s">
        <v>2137</v>
      </c>
    </row>
    <row r="2097" spans="1:3">
      <c r="A2097" t="s">
        <v>2540</v>
      </c>
      <c r="B2097" t="s">
        <v>2541</v>
      </c>
      <c r="C2097" t="s">
        <v>2137</v>
      </c>
    </row>
    <row r="2098" spans="1:3">
      <c r="A2098" t="s">
        <v>2540</v>
      </c>
      <c r="B2098" t="s">
        <v>2542</v>
      </c>
      <c r="C2098" t="s">
        <v>2137</v>
      </c>
    </row>
    <row r="2099" spans="1:3">
      <c r="A2099" t="s">
        <v>2540</v>
      </c>
      <c r="B2099" t="s">
        <v>2543</v>
      </c>
      <c r="C2099" t="s">
        <v>2137</v>
      </c>
    </row>
    <row r="2100" spans="1:3">
      <c r="A2100" t="s">
        <v>2540</v>
      </c>
      <c r="B2100" t="s">
        <v>2544</v>
      </c>
      <c r="C2100" t="s">
        <v>2137</v>
      </c>
    </row>
    <row r="2101" spans="1:3">
      <c r="A2101" t="s">
        <v>2540</v>
      </c>
      <c r="B2101" t="s">
        <v>2545</v>
      </c>
      <c r="C2101" t="s">
        <v>2137</v>
      </c>
    </row>
    <row r="2102" spans="1:3">
      <c r="A2102" t="s">
        <v>2540</v>
      </c>
      <c r="B2102" t="s">
        <v>2546</v>
      </c>
      <c r="C2102" t="s">
        <v>2137</v>
      </c>
    </row>
    <row r="2103" spans="1:3">
      <c r="A2103" t="s">
        <v>2547</v>
      </c>
      <c r="B2103" t="s">
        <v>2547</v>
      </c>
      <c r="C2103" t="s">
        <v>2137</v>
      </c>
    </row>
    <row r="2104" spans="1:3">
      <c r="A2104" t="s">
        <v>2548</v>
      </c>
      <c r="B2104" t="s">
        <v>2549</v>
      </c>
      <c r="C2104" t="s">
        <v>2137</v>
      </c>
    </row>
    <row r="2105" spans="1:3">
      <c r="A2105" t="s">
        <v>2548</v>
      </c>
      <c r="B2105" t="s">
        <v>2550</v>
      </c>
      <c r="C2105" t="s">
        <v>2137</v>
      </c>
    </row>
    <row r="2106" spans="1:3">
      <c r="A2106" t="s">
        <v>2548</v>
      </c>
      <c r="B2106" t="s">
        <v>2551</v>
      </c>
      <c r="C2106" t="s">
        <v>2137</v>
      </c>
    </row>
    <row r="2107" spans="1:3">
      <c r="A2107" t="s">
        <v>2548</v>
      </c>
      <c r="B2107" t="s">
        <v>2552</v>
      </c>
      <c r="C2107" t="s">
        <v>2137</v>
      </c>
    </row>
    <row r="2108" spans="1:3">
      <c r="A2108" t="s">
        <v>2548</v>
      </c>
      <c r="B2108" t="s">
        <v>2553</v>
      </c>
      <c r="C2108" t="s">
        <v>2137</v>
      </c>
    </row>
    <row r="2109" spans="1:3">
      <c r="A2109" t="s">
        <v>2548</v>
      </c>
      <c r="B2109" t="s">
        <v>2554</v>
      </c>
      <c r="C2109" t="s">
        <v>2137</v>
      </c>
    </row>
    <row r="2110" spans="1:3">
      <c r="A2110" t="s">
        <v>2548</v>
      </c>
      <c r="B2110" t="s">
        <v>2555</v>
      </c>
      <c r="C2110" t="s">
        <v>2137</v>
      </c>
    </row>
    <row r="2111" spans="1:3">
      <c r="A2111" t="s">
        <v>2548</v>
      </c>
      <c r="B2111" t="s">
        <v>2556</v>
      </c>
      <c r="C2111" t="s">
        <v>2137</v>
      </c>
    </row>
    <row r="2112" spans="1:3">
      <c r="A2112" t="s">
        <v>2548</v>
      </c>
      <c r="B2112" t="s">
        <v>2557</v>
      </c>
      <c r="C2112" t="s">
        <v>2137</v>
      </c>
    </row>
    <row r="2113" spans="1:3">
      <c r="A2113" t="s">
        <v>2548</v>
      </c>
      <c r="B2113" t="s">
        <v>2558</v>
      </c>
      <c r="C2113" t="s">
        <v>2137</v>
      </c>
    </row>
    <row r="2114" spans="1:3">
      <c r="A2114" t="s">
        <v>2548</v>
      </c>
      <c r="B2114" t="s">
        <v>2559</v>
      </c>
      <c r="C2114" t="s">
        <v>2137</v>
      </c>
    </row>
    <row r="2115" spans="1:3">
      <c r="A2115" t="s">
        <v>2548</v>
      </c>
      <c r="B2115" t="s">
        <v>2560</v>
      </c>
      <c r="C2115" t="s">
        <v>2137</v>
      </c>
    </row>
    <row r="2116" spans="1:3">
      <c r="A2116" t="s">
        <v>2548</v>
      </c>
      <c r="B2116" t="s">
        <v>2561</v>
      </c>
      <c r="C2116" t="s">
        <v>2137</v>
      </c>
    </row>
    <row r="2117" spans="1:3">
      <c r="A2117" t="s">
        <v>2548</v>
      </c>
      <c r="B2117" t="s">
        <v>2562</v>
      </c>
      <c r="C2117" t="s">
        <v>2137</v>
      </c>
    </row>
    <row r="2118" spans="1:3">
      <c r="A2118" t="s">
        <v>2548</v>
      </c>
      <c r="B2118" t="s">
        <v>2563</v>
      </c>
      <c r="C2118" t="s">
        <v>2137</v>
      </c>
    </row>
    <row r="2119" spans="1:3">
      <c r="A2119" t="s">
        <v>2548</v>
      </c>
      <c r="B2119" t="s">
        <v>2564</v>
      </c>
      <c r="C2119" t="s">
        <v>2137</v>
      </c>
    </row>
    <row r="2120" spans="1:3">
      <c r="A2120" t="s">
        <v>2548</v>
      </c>
      <c r="B2120" t="s">
        <v>2565</v>
      </c>
      <c r="C2120" t="s">
        <v>2137</v>
      </c>
    </row>
    <row r="2121" spans="1:3">
      <c r="A2121" t="s">
        <v>2548</v>
      </c>
      <c r="B2121" t="s">
        <v>2566</v>
      </c>
      <c r="C2121" t="s">
        <v>2137</v>
      </c>
    </row>
    <row r="2122" spans="1:3">
      <c r="A2122" t="s">
        <v>2548</v>
      </c>
      <c r="B2122" t="s">
        <v>2567</v>
      </c>
      <c r="C2122" t="s">
        <v>2137</v>
      </c>
    </row>
    <row r="2123" spans="1:3">
      <c r="A2123" t="s">
        <v>2548</v>
      </c>
      <c r="B2123" t="s">
        <v>2568</v>
      </c>
      <c r="C2123" t="s">
        <v>2137</v>
      </c>
    </row>
    <row r="2124" spans="1:3">
      <c r="A2124" t="s">
        <v>2548</v>
      </c>
      <c r="B2124" t="s">
        <v>2569</v>
      </c>
      <c r="C2124" t="s">
        <v>2137</v>
      </c>
    </row>
    <row r="2125" spans="1:3">
      <c r="A2125" t="s">
        <v>2548</v>
      </c>
      <c r="B2125" t="s">
        <v>2570</v>
      </c>
      <c r="C2125" t="s">
        <v>2137</v>
      </c>
    </row>
    <row r="2126" spans="1:3">
      <c r="A2126" t="s">
        <v>2548</v>
      </c>
      <c r="B2126" t="s">
        <v>2571</v>
      </c>
      <c r="C2126" t="s">
        <v>2137</v>
      </c>
    </row>
    <row r="2127" spans="1:3">
      <c r="A2127" t="s">
        <v>2548</v>
      </c>
      <c r="B2127" t="s">
        <v>2572</v>
      </c>
      <c r="C2127" t="s">
        <v>2137</v>
      </c>
    </row>
    <row r="2128" spans="1:3">
      <c r="A2128" t="s">
        <v>2548</v>
      </c>
      <c r="B2128" t="s">
        <v>2573</v>
      </c>
      <c r="C2128" t="s">
        <v>2137</v>
      </c>
    </row>
    <row r="2129" spans="1:3">
      <c r="A2129" t="s">
        <v>2548</v>
      </c>
      <c r="B2129" t="s">
        <v>2574</v>
      </c>
      <c r="C2129" t="s">
        <v>2137</v>
      </c>
    </row>
    <row r="2130" spans="1:3">
      <c r="A2130" t="s">
        <v>2548</v>
      </c>
      <c r="B2130" t="s">
        <v>2575</v>
      </c>
      <c r="C2130" t="s">
        <v>2137</v>
      </c>
    </row>
    <row r="2131" spans="1:3">
      <c r="A2131" t="s">
        <v>2548</v>
      </c>
      <c r="B2131" t="s">
        <v>2576</v>
      </c>
      <c r="C2131" t="s">
        <v>2137</v>
      </c>
    </row>
    <row r="2132" spans="1:3">
      <c r="A2132" t="s">
        <v>2548</v>
      </c>
      <c r="B2132" t="s">
        <v>2577</v>
      </c>
      <c r="C2132" t="s">
        <v>2137</v>
      </c>
    </row>
    <row r="2133" spans="1:3">
      <c r="A2133" t="s">
        <v>2548</v>
      </c>
      <c r="B2133" t="s">
        <v>2578</v>
      </c>
      <c r="C2133" t="s">
        <v>2137</v>
      </c>
    </row>
    <row r="2134" spans="1:3">
      <c r="A2134" t="s">
        <v>2548</v>
      </c>
      <c r="B2134" t="s">
        <v>2579</v>
      </c>
      <c r="C2134" t="s">
        <v>2137</v>
      </c>
    </row>
    <row r="2135" spans="1:3">
      <c r="A2135" t="s">
        <v>2548</v>
      </c>
      <c r="B2135" t="s">
        <v>2580</v>
      </c>
      <c r="C2135" t="s">
        <v>2137</v>
      </c>
    </row>
    <row r="2136" spans="1:3">
      <c r="A2136" t="s">
        <v>2548</v>
      </c>
      <c r="B2136" t="s">
        <v>2581</v>
      </c>
      <c r="C2136" t="s">
        <v>2137</v>
      </c>
    </row>
    <row r="2137" spans="1:3">
      <c r="A2137" t="s">
        <v>2548</v>
      </c>
      <c r="B2137" t="s">
        <v>2582</v>
      </c>
      <c r="C2137" t="s">
        <v>2137</v>
      </c>
    </row>
    <row r="2138" spans="1:3">
      <c r="A2138" t="s">
        <v>2548</v>
      </c>
      <c r="B2138" t="s">
        <v>2583</v>
      </c>
      <c r="C2138" t="s">
        <v>2137</v>
      </c>
    </row>
    <row r="2139" spans="1:3">
      <c r="A2139" t="s">
        <v>2548</v>
      </c>
      <c r="B2139" t="s">
        <v>2584</v>
      </c>
      <c r="C2139" t="s">
        <v>2137</v>
      </c>
    </row>
    <row r="2140" spans="1:3">
      <c r="A2140" t="s">
        <v>2548</v>
      </c>
      <c r="B2140" t="s">
        <v>2585</v>
      </c>
      <c r="C2140" t="s">
        <v>2137</v>
      </c>
    </row>
    <row r="2141" spans="1:3">
      <c r="A2141" t="s">
        <v>2548</v>
      </c>
      <c r="B2141" t="s">
        <v>2586</v>
      </c>
      <c r="C2141" t="s">
        <v>2137</v>
      </c>
    </row>
    <row r="2142" spans="1:3">
      <c r="A2142" t="s">
        <v>2548</v>
      </c>
      <c r="B2142" t="s">
        <v>2587</v>
      </c>
      <c r="C2142" t="s">
        <v>2137</v>
      </c>
    </row>
    <row r="2143" spans="1:3">
      <c r="A2143" t="s">
        <v>2548</v>
      </c>
      <c r="B2143" t="s">
        <v>2588</v>
      </c>
      <c r="C2143" t="s">
        <v>2137</v>
      </c>
    </row>
    <row r="2144" spans="1:3">
      <c r="A2144" t="s">
        <v>2548</v>
      </c>
      <c r="B2144" t="s">
        <v>2589</v>
      </c>
      <c r="C2144" t="s">
        <v>2137</v>
      </c>
    </row>
    <row r="2145" spans="1:3">
      <c r="A2145" t="s">
        <v>2548</v>
      </c>
      <c r="B2145" t="s">
        <v>2590</v>
      </c>
      <c r="C2145" t="s">
        <v>2137</v>
      </c>
    </row>
    <row r="2146" spans="1:3">
      <c r="A2146" t="s">
        <v>2548</v>
      </c>
      <c r="B2146" t="s">
        <v>2591</v>
      </c>
      <c r="C2146" t="s">
        <v>2137</v>
      </c>
    </row>
    <row r="2147" spans="1:3">
      <c r="A2147" t="s">
        <v>2548</v>
      </c>
      <c r="B2147" t="s">
        <v>2592</v>
      </c>
      <c r="C2147" t="s">
        <v>2137</v>
      </c>
    </row>
    <row r="2148" spans="1:3">
      <c r="A2148" t="s">
        <v>2593</v>
      </c>
      <c r="B2148" t="s">
        <v>2594</v>
      </c>
      <c r="C2148" t="s">
        <v>2137</v>
      </c>
    </row>
    <row r="2149" spans="1:3">
      <c r="A2149" t="s">
        <v>2593</v>
      </c>
      <c r="B2149" t="s">
        <v>2595</v>
      </c>
      <c r="C2149" t="s">
        <v>2137</v>
      </c>
    </row>
    <row r="2150" spans="1:3">
      <c r="A2150" t="s">
        <v>2593</v>
      </c>
      <c r="B2150" t="s">
        <v>2596</v>
      </c>
      <c r="C2150" t="s">
        <v>2137</v>
      </c>
    </row>
    <row r="2151" spans="1:3">
      <c r="A2151" t="s">
        <v>2593</v>
      </c>
      <c r="B2151" t="s">
        <v>2597</v>
      </c>
      <c r="C2151" t="s">
        <v>2137</v>
      </c>
    </row>
    <row r="2152" spans="1:3">
      <c r="A2152" t="s">
        <v>2593</v>
      </c>
      <c r="B2152" t="s">
        <v>2598</v>
      </c>
      <c r="C2152" t="s">
        <v>2137</v>
      </c>
    </row>
    <row r="2153" spans="1:3">
      <c r="A2153" t="s">
        <v>2593</v>
      </c>
      <c r="B2153" t="s">
        <v>2599</v>
      </c>
      <c r="C2153" t="s">
        <v>2137</v>
      </c>
    </row>
    <row r="2154" spans="1:3">
      <c r="A2154" t="s">
        <v>2593</v>
      </c>
      <c r="B2154" t="s">
        <v>2600</v>
      </c>
      <c r="C2154" t="s">
        <v>2137</v>
      </c>
    </row>
    <row r="2155" spans="1:3">
      <c r="A2155" t="s">
        <v>2593</v>
      </c>
      <c r="B2155" t="s">
        <v>2601</v>
      </c>
      <c r="C2155" t="s">
        <v>2137</v>
      </c>
    </row>
    <row r="2156" spans="1:3">
      <c r="A2156" t="s">
        <v>2593</v>
      </c>
      <c r="B2156" t="s">
        <v>2602</v>
      </c>
      <c r="C2156" t="s">
        <v>2137</v>
      </c>
    </row>
    <row r="2157" spans="1:3">
      <c r="A2157" t="s">
        <v>2593</v>
      </c>
      <c r="B2157" t="s">
        <v>2603</v>
      </c>
      <c r="C2157" t="s">
        <v>2137</v>
      </c>
    </row>
    <row r="2158" spans="1:3">
      <c r="A2158" t="s">
        <v>2593</v>
      </c>
      <c r="B2158" t="s">
        <v>2604</v>
      </c>
      <c r="C2158" t="s">
        <v>2137</v>
      </c>
    </row>
    <row r="2159" spans="1:3">
      <c r="A2159" t="s">
        <v>2593</v>
      </c>
      <c r="B2159" t="s">
        <v>2605</v>
      </c>
      <c r="C2159" t="s">
        <v>2137</v>
      </c>
    </row>
    <row r="2160" spans="1:3">
      <c r="A2160" t="s">
        <v>2593</v>
      </c>
      <c r="B2160" t="s">
        <v>2606</v>
      </c>
      <c r="C2160" t="s">
        <v>2137</v>
      </c>
    </row>
    <row r="2161" spans="1:3">
      <c r="A2161" t="s">
        <v>2593</v>
      </c>
      <c r="B2161" t="s">
        <v>2607</v>
      </c>
      <c r="C2161" t="s">
        <v>2137</v>
      </c>
    </row>
    <row r="2162" spans="1:3">
      <c r="A2162" t="s">
        <v>2593</v>
      </c>
      <c r="B2162" t="s">
        <v>2608</v>
      </c>
      <c r="C2162" t="s">
        <v>2137</v>
      </c>
    </row>
    <row r="2163" spans="1:3">
      <c r="A2163" t="s">
        <v>2593</v>
      </c>
      <c r="B2163" t="s">
        <v>2609</v>
      </c>
      <c r="C2163" t="s">
        <v>2137</v>
      </c>
    </row>
    <row r="2164" spans="1:3">
      <c r="A2164" t="s">
        <v>2593</v>
      </c>
      <c r="B2164" t="s">
        <v>2610</v>
      </c>
      <c r="C2164" t="s">
        <v>2137</v>
      </c>
    </row>
    <row r="2165" spans="1:3">
      <c r="A2165" t="s">
        <v>2593</v>
      </c>
      <c r="B2165" t="s">
        <v>2611</v>
      </c>
      <c r="C2165" t="s">
        <v>2137</v>
      </c>
    </row>
    <row r="2166" spans="1:3">
      <c r="A2166" t="s">
        <v>2593</v>
      </c>
      <c r="B2166" t="s">
        <v>2612</v>
      </c>
      <c r="C2166" t="s">
        <v>2137</v>
      </c>
    </row>
    <row r="2167" spans="1:3">
      <c r="A2167" t="s">
        <v>2593</v>
      </c>
      <c r="B2167" t="s">
        <v>2613</v>
      </c>
      <c r="C2167" t="s">
        <v>2137</v>
      </c>
    </row>
    <row r="2168" spans="1:3">
      <c r="A2168" t="s">
        <v>2593</v>
      </c>
      <c r="B2168" t="s">
        <v>2614</v>
      </c>
      <c r="C2168" t="s">
        <v>2137</v>
      </c>
    </row>
    <row r="2169" spans="1:3">
      <c r="A2169" t="s">
        <v>2615</v>
      </c>
      <c r="B2169" t="s">
        <v>2616</v>
      </c>
      <c r="C2169" t="s">
        <v>2137</v>
      </c>
    </row>
    <row r="2170" spans="1:3">
      <c r="A2170" t="s">
        <v>2615</v>
      </c>
      <c r="B2170" t="s">
        <v>2617</v>
      </c>
      <c r="C2170" t="s">
        <v>2137</v>
      </c>
    </row>
    <row r="2171" spans="1:3">
      <c r="A2171" t="s">
        <v>2615</v>
      </c>
      <c r="B2171" t="s">
        <v>2618</v>
      </c>
      <c r="C2171" t="s">
        <v>2137</v>
      </c>
    </row>
    <row r="2172" spans="1:3">
      <c r="A2172" t="s">
        <v>2615</v>
      </c>
      <c r="B2172" t="s">
        <v>2619</v>
      </c>
      <c r="C2172" t="s">
        <v>2137</v>
      </c>
    </row>
    <row r="2173" spans="1:3">
      <c r="A2173" t="s">
        <v>2615</v>
      </c>
      <c r="B2173" t="s">
        <v>2620</v>
      </c>
      <c r="C2173" t="s">
        <v>2137</v>
      </c>
    </row>
    <row r="2174" spans="1:3">
      <c r="A2174" t="s">
        <v>2615</v>
      </c>
      <c r="B2174" t="s">
        <v>2621</v>
      </c>
      <c r="C2174" t="s">
        <v>2137</v>
      </c>
    </row>
    <row r="2175" spans="1:3">
      <c r="A2175" t="s">
        <v>2615</v>
      </c>
      <c r="B2175" t="s">
        <v>2622</v>
      </c>
      <c r="C2175" t="s">
        <v>2137</v>
      </c>
    </row>
    <row r="2176" spans="1:3">
      <c r="A2176" t="s">
        <v>2615</v>
      </c>
      <c r="B2176" t="s">
        <v>2623</v>
      </c>
      <c r="C2176" t="s">
        <v>2137</v>
      </c>
    </row>
    <row r="2177" spans="1:3">
      <c r="A2177" t="s">
        <v>2624</v>
      </c>
      <c r="B2177" t="s">
        <v>2625</v>
      </c>
      <c r="C2177" t="s">
        <v>2137</v>
      </c>
    </row>
    <row r="2178" spans="1:3">
      <c r="A2178" t="s">
        <v>2624</v>
      </c>
      <c r="B2178" t="s">
        <v>2626</v>
      </c>
      <c r="C2178" t="s">
        <v>2137</v>
      </c>
    </row>
    <row r="2179" spans="1:3">
      <c r="A2179" t="s">
        <v>2624</v>
      </c>
      <c r="B2179" t="s">
        <v>2627</v>
      </c>
      <c r="C2179" t="s">
        <v>2137</v>
      </c>
    </row>
    <row r="2180" spans="1:3">
      <c r="A2180" t="s">
        <v>2624</v>
      </c>
      <c r="B2180" t="s">
        <v>2628</v>
      </c>
      <c r="C2180" t="s">
        <v>2137</v>
      </c>
    </row>
    <row r="2181" spans="1:3">
      <c r="A2181" t="s">
        <v>2624</v>
      </c>
      <c r="B2181" t="s">
        <v>2629</v>
      </c>
      <c r="C2181" t="s">
        <v>2137</v>
      </c>
    </row>
    <row r="2182" spans="1:3">
      <c r="A2182" t="s">
        <v>2624</v>
      </c>
      <c r="B2182" t="s">
        <v>2630</v>
      </c>
      <c r="C2182" t="s">
        <v>2137</v>
      </c>
    </row>
    <row r="2183" spans="1:3">
      <c r="A2183" t="s">
        <v>2624</v>
      </c>
      <c r="B2183" t="s">
        <v>2631</v>
      </c>
      <c r="C2183" t="s">
        <v>2137</v>
      </c>
    </row>
    <row r="2184" spans="1:3">
      <c r="A2184" t="s">
        <v>2624</v>
      </c>
      <c r="B2184" t="s">
        <v>2632</v>
      </c>
      <c r="C2184" t="s">
        <v>2137</v>
      </c>
    </row>
    <row r="2185" spans="1:3">
      <c r="A2185" t="s">
        <v>2624</v>
      </c>
      <c r="B2185" t="s">
        <v>2633</v>
      </c>
      <c r="C2185" t="s">
        <v>2137</v>
      </c>
    </row>
    <row r="2186" spans="1:3">
      <c r="A2186" t="s">
        <v>2624</v>
      </c>
      <c r="B2186" t="s">
        <v>2634</v>
      </c>
      <c r="C2186" t="s">
        <v>2137</v>
      </c>
    </row>
    <row r="2187" spans="1:3">
      <c r="A2187" t="s">
        <v>2624</v>
      </c>
      <c r="B2187" t="s">
        <v>2635</v>
      </c>
      <c r="C2187" t="s">
        <v>2137</v>
      </c>
    </row>
    <row r="2188" spans="1:3">
      <c r="A2188" t="s">
        <v>2624</v>
      </c>
      <c r="B2188" t="s">
        <v>2636</v>
      </c>
      <c r="C2188" t="s">
        <v>2137</v>
      </c>
    </row>
    <row r="2189" spans="1:3">
      <c r="A2189" t="s">
        <v>2624</v>
      </c>
      <c r="B2189" t="s">
        <v>2637</v>
      </c>
      <c r="C2189" t="s">
        <v>2137</v>
      </c>
    </row>
    <row r="2190" spans="1:3">
      <c r="A2190" t="s">
        <v>2624</v>
      </c>
      <c r="B2190" t="s">
        <v>2638</v>
      </c>
      <c r="C2190" t="s">
        <v>2137</v>
      </c>
    </row>
    <row r="2191" spans="1:3">
      <c r="A2191" t="s">
        <v>2624</v>
      </c>
      <c r="B2191" t="s">
        <v>2639</v>
      </c>
      <c r="C2191" t="s">
        <v>2137</v>
      </c>
    </row>
    <row r="2192" spans="1:3">
      <c r="A2192" t="s">
        <v>2624</v>
      </c>
      <c r="B2192" t="s">
        <v>2640</v>
      </c>
      <c r="C2192" t="s">
        <v>2137</v>
      </c>
    </row>
    <row r="2193" spans="1:3">
      <c r="A2193" t="s">
        <v>2624</v>
      </c>
      <c r="B2193" t="s">
        <v>2641</v>
      </c>
      <c r="C2193" t="s">
        <v>2137</v>
      </c>
    </row>
    <row r="2194" spans="1:3">
      <c r="A2194" t="s">
        <v>2624</v>
      </c>
      <c r="B2194" t="s">
        <v>2642</v>
      </c>
      <c r="C2194" t="s">
        <v>2137</v>
      </c>
    </row>
    <row r="2195" spans="1:3">
      <c r="A2195" t="s">
        <v>2624</v>
      </c>
      <c r="B2195" t="s">
        <v>2643</v>
      </c>
      <c r="C2195" t="s">
        <v>2137</v>
      </c>
    </row>
    <row r="2196" spans="1:3">
      <c r="A2196" t="s">
        <v>2624</v>
      </c>
      <c r="B2196" t="s">
        <v>2644</v>
      </c>
      <c r="C2196" t="s">
        <v>2137</v>
      </c>
    </row>
    <row r="2197" spans="1:3">
      <c r="A2197" t="s">
        <v>2624</v>
      </c>
      <c r="B2197" t="s">
        <v>2645</v>
      </c>
      <c r="C2197" t="s">
        <v>2137</v>
      </c>
    </row>
    <row r="2198" spans="1:3">
      <c r="A2198" t="s">
        <v>2624</v>
      </c>
      <c r="B2198" t="s">
        <v>2646</v>
      </c>
      <c r="C2198" t="s">
        <v>2137</v>
      </c>
    </row>
    <row r="2199" spans="1:3">
      <c r="A2199" t="s">
        <v>2624</v>
      </c>
      <c r="B2199" t="s">
        <v>2647</v>
      </c>
      <c r="C2199" t="s">
        <v>2137</v>
      </c>
    </row>
    <row r="2200" spans="1:3">
      <c r="A2200" t="s">
        <v>2624</v>
      </c>
      <c r="B2200" t="s">
        <v>2648</v>
      </c>
      <c r="C2200" t="s">
        <v>2137</v>
      </c>
    </row>
    <row r="2201" spans="1:3">
      <c r="A2201" t="s">
        <v>2624</v>
      </c>
      <c r="B2201" t="s">
        <v>2649</v>
      </c>
      <c r="C2201" t="s">
        <v>2137</v>
      </c>
    </row>
    <row r="2202" spans="1:3">
      <c r="A2202" t="s">
        <v>2624</v>
      </c>
      <c r="B2202" t="s">
        <v>2650</v>
      </c>
      <c r="C2202" t="s">
        <v>2137</v>
      </c>
    </row>
    <row r="2203" spans="1:3">
      <c r="A2203" t="s">
        <v>2624</v>
      </c>
      <c r="B2203" t="s">
        <v>2651</v>
      </c>
      <c r="C2203" t="s">
        <v>2137</v>
      </c>
    </row>
    <row r="2204" spans="1:3">
      <c r="A2204" t="s">
        <v>2624</v>
      </c>
      <c r="B2204" t="s">
        <v>2652</v>
      </c>
      <c r="C2204" t="s">
        <v>2137</v>
      </c>
    </row>
    <row r="2205" spans="1:3">
      <c r="A2205" t="s">
        <v>2624</v>
      </c>
      <c r="B2205" t="s">
        <v>2653</v>
      </c>
      <c r="C2205" t="s">
        <v>2137</v>
      </c>
    </row>
    <row r="2206" spans="1:3">
      <c r="A2206" t="s">
        <v>2624</v>
      </c>
      <c r="B2206" t="s">
        <v>2654</v>
      </c>
      <c r="C2206" t="s">
        <v>2137</v>
      </c>
    </row>
    <row r="2207" spans="1:3">
      <c r="A2207" t="s">
        <v>2624</v>
      </c>
      <c r="B2207" t="s">
        <v>2655</v>
      </c>
      <c r="C2207" t="s">
        <v>2137</v>
      </c>
    </row>
    <row r="2208" spans="1:3">
      <c r="A2208" t="s">
        <v>2624</v>
      </c>
      <c r="B2208" t="s">
        <v>2656</v>
      </c>
      <c r="C2208" t="s">
        <v>2137</v>
      </c>
    </row>
    <row r="2209" spans="1:3">
      <c r="A2209" t="s">
        <v>2624</v>
      </c>
      <c r="B2209" t="s">
        <v>2657</v>
      </c>
      <c r="C2209" t="s">
        <v>2137</v>
      </c>
    </row>
    <row r="2210" spans="1:3">
      <c r="A2210" t="s">
        <v>2624</v>
      </c>
      <c r="B2210" t="s">
        <v>2658</v>
      </c>
      <c r="C2210" t="s">
        <v>2137</v>
      </c>
    </row>
    <row r="2211" spans="1:3">
      <c r="A2211" t="s">
        <v>2624</v>
      </c>
      <c r="B2211" t="s">
        <v>2659</v>
      </c>
      <c r="C2211" t="s">
        <v>2137</v>
      </c>
    </row>
    <row r="2212" spans="1:3">
      <c r="A2212" t="s">
        <v>2624</v>
      </c>
      <c r="B2212" t="s">
        <v>2660</v>
      </c>
      <c r="C2212" t="s">
        <v>2137</v>
      </c>
    </row>
    <row r="2213" spans="1:3">
      <c r="A2213" t="s">
        <v>2624</v>
      </c>
      <c r="B2213" t="s">
        <v>2661</v>
      </c>
      <c r="C2213" t="s">
        <v>2137</v>
      </c>
    </row>
    <row r="2214" spans="1:3">
      <c r="A2214" t="s">
        <v>2624</v>
      </c>
      <c r="B2214" t="s">
        <v>2662</v>
      </c>
      <c r="C2214" t="s">
        <v>2137</v>
      </c>
    </row>
    <row r="2215" spans="1:3">
      <c r="A2215" t="s">
        <v>2624</v>
      </c>
      <c r="B2215" t="s">
        <v>2663</v>
      </c>
      <c r="C2215" t="s">
        <v>2137</v>
      </c>
    </row>
    <row r="2216" spans="1:3">
      <c r="A2216" t="s">
        <v>2624</v>
      </c>
      <c r="B2216" t="s">
        <v>1133</v>
      </c>
      <c r="C2216" t="s">
        <v>2137</v>
      </c>
    </row>
    <row r="2217" spans="1:3">
      <c r="A2217" t="s">
        <v>2624</v>
      </c>
      <c r="B2217" t="s">
        <v>2664</v>
      </c>
      <c r="C2217" t="s">
        <v>2137</v>
      </c>
    </row>
    <row r="2218" spans="1:3">
      <c r="A2218" t="s">
        <v>2624</v>
      </c>
      <c r="B2218" t="s">
        <v>2665</v>
      </c>
      <c r="C2218" t="s">
        <v>2137</v>
      </c>
    </row>
    <row r="2219" spans="1:3">
      <c r="A2219" t="s">
        <v>2624</v>
      </c>
      <c r="B2219" t="s">
        <v>2666</v>
      </c>
      <c r="C2219" t="s">
        <v>2137</v>
      </c>
    </row>
    <row r="2220" spans="1:3">
      <c r="A2220" t="s">
        <v>2624</v>
      </c>
      <c r="B2220" t="s">
        <v>2667</v>
      </c>
      <c r="C2220" t="s">
        <v>2137</v>
      </c>
    </row>
    <row r="2221" spans="1:3">
      <c r="A2221" t="s">
        <v>2624</v>
      </c>
      <c r="B2221" t="s">
        <v>2668</v>
      </c>
      <c r="C2221" t="s">
        <v>2137</v>
      </c>
    </row>
    <row r="2222" spans="1:3">
      <c r="A2222" t="s">
        <v>2624</v>
      </c>
      <c r="B2222" t="s">
        <v>2669</v>
      </c>
      <c r="C2222" t="s">
        <v>2137</v>
      </c>
    </row>
    <row r="2223" spans="1:3">
      <c r="A2223" t="s">
        <v>2624</v>
      </c>
      <c r="B2223" t="s">
        <v>2670</v>
      </c>
      <c r="C2223" t="s">
        <v>2137</v>
      </c>
    </row>
    <row r="2224" spans="1:3">
      <c r="A2224" t="s">
        <v>2624</v>
      </c>
      <c r="B2224" t="s">
        <v>2671</v>
      </c>
      <c r="C2224" t="s">
        <v>2137</v>
      </c>
    </row>
    <row r="2225" spans="1:3">
      <c r="A2225" t="s">
        <v>2624</v>
      </c>
      <c r="B2225" t="s">
        <v>2672</v>
      </c>
      <c r="C2225" t="s">
        <v>2137</v>
      </c>
    </row>
    <row r="2226" spans="1:3">
      <c r="A2226" t="s">
        <v>2624</v>
      </c>
      <c r="B2226" t="s">
        <v>2673</v>
      </c>
      <c r="C2226" t="s">
        <v>2137</v>
      </c>
    </row>
    <row r="2227" spans="1:3">
      <c r="A2227" t="s">
        <v>2624</v>
      </c>
      <c r="B2227" t="s">
        <v>2674</v>
      </c>
      <c r="C2227" t="s">
        <v>2137</v>
      </c>
    </row>
    <row r="2228" spans="1:3">
      <c r="A2228" t="s">
        <v>2624</v>
      </c>
      <c r="B2228" t="s">
        <v>2675</v>
      </c>
      <c r="C2228" t="s">
        <v>2137</v>
      </c>
    </row>
    <row r="2229" spans="1:3">
      <c r="A2229" t="s">
        <v>2624</v>
      </c>
      <c r="B2229" t="s">
        <v>2676</v>
      </c>
      <c r="C2229" t="s">
        <v>2137</v>
      </c>
    </row>
    <row r="2230" spans="1:3">
      <c r="A2230" t="s">
        <v>2624</v>
      </c>
      <c r="B2230" t="s">
        <v>2677</v>
      </c>
      <c r="C2230" t="s">
        <v>2137</v>
      </c>
    </row>
    <row r="2231" spans="1:3">
      <c r="A2231" t="s">
        <v>2624</v>
      </c>
      <c r="B2231" t="s">
        <v>2678</v>
      </c>
      <c r="C2231" t="s">
        <v>2137</v>
      </c>
    </row>
    <row r="2232" spans="1:3">
      <c r="A2232" t="s">
        <v>2624</v>
      </c>
      <c r="B2232" t="s">
        <v>2679</v>
      </c>
      <c r="C2232" t="s">
        <v>2137</v>
      </c>
    </row>
    <row r="2233" spans="1:3">
      <c r="A2233" t="s">
        <v>2624</v>
      </c>
      <c r="B2233" t="s">
        <v>2680</v>
      </c>
      <c r="C2233" t="s">
        <v>2137</v>
      </c>
    </row>
    <row r="2234" spans="1:3">
      <c r="A2234" t="s">
        <v>2624</v>
      </c>
      <c r="B2234" t="s">
        <v>2681</v>
      </c>
      <c r="C2234" t="s">
        <v>2137</v>
      </c>
    </row>
    <row r="2235" spans="1:3">
      <c r="A2235" t="s">
        <v>2624</v>
      </c>
      <c r="B2235" t="s">
        <v>2682</v>
      </c>
      <c r="C2235" t="s">
        <v>2137</v>
      </c>
    </row>
    <row r="2236" spans="1:3">
      <c r="A2236" t="s">
        <v>2624</v>
      </c>
      <c r="B2236" t="s">
        <v>2683</v>
      </c>
      <c r="C2236" t="s">
        <v>2137</v>
      </c>
    </row>
    <row r="2237" spans="1:3">
      <c r="A2237" t="s">
        <v>2624</v>
      </c>
      <c r="B2237" t="s">
        <v>2684</v>
      </c>
      <c r="C2237" t="s">
        <v>2137</v>
      </c>
    </row>
    <row r="2238" spans="1:3">
      <c r="A2238" t="s">
        <v>2624</v>
      </c>
      <c r="B2238" t="s">
        <v>2685</v>
      </c>
      <c r="C2238" t="s">
        <v>2137</v>
      </c>
    </row>
    <row r="2239" spans="1:3">
      <c r="A2239" t="s">
        <v>2624</v>
      </c>
      <c r="B2239" t="s">
        <v>2686</v>
      </c>
      <c r="C2239" t="s">
        <v>2137</v>
      </c>
    </row>
    <row r="2240" spans="1:3">
      <c r="A2240" t="s">
        <v>2624</v>
      </c>
      <c r="B2240" t="s">
        <v>2687</v>
      </c>
      <c r="C2240" t="s">
        <v>2137</v>
      </c>
    </row>
    <row r="2241" spans="1:3">
      <c r="A2241" t="s">
        <v>2624</v>
      </c>
      <c r="B2241" t="s">
        <v>2688</v>
      </c>
      <c r="C2241" t="s">
        <v>2137</v>
      </c>
    </row>
    <row r="2242" spans="1:3">
      <c r="A2242" t="s">
        <v>2624</v>
      </c>
      <c r="B2242" t="s">
        <v>2689</v>
      </c>
      <c r="C2242" t="s">
        <v>2137</v>
      </c>
    </row>
    <row r="2243" spans="1:3">
      <c r="A2243" t="s">
        <v>2624</v>
      </c>
      <c r="B2243" t="s">
        <v>2690</v>
      </c>
      <c r="C2243" t="s">
        <v>2137</v>
      </c>
    </row>
    <row r="2244" spans="1:3">
      <c r="A2244" t="s">
        <v>2624</v>
      </c>
      <c r="B2244" t="s">
        <v>2691</v>
      </c>
      <c r="C2244" t="s">
        <v>2137</v>
      </c>
    </row>
    <row r="2245" spans="1:3">
      <c r="A2245" t="s">
        <v>2692</v>
      </c>
      <c r="B2245" t="s">
        <v>2693</v>
      </c>
      <c r="C2245" t="s">
        <v>2137</v>
      </c>
    </row>
    <row r="2246" spans="1:3">
      <c r="A2246" t="s">
        <v>2692</v>
      </c>
      <c r="B2246" t="s">
        <v>2694</v>
      </c>
      <c r="C2246" t="s">
        <v>2137</v>
      </c>
    </row>
    <row r="2247" spans="1:3">
      <c r="A2247" t="s">
        <v>2692</v>
      </c>
      <c r="B2247" t="s">
        <v>2695</v>
      </c>
      <c r="C2247" t="s">
        <v>2137</v>
      </c>
    </row>
    <row r="2248" spans="1:3">
      <c r="A2248" t="s">
        <v>2692</v>
      </c>
      <c r="B2248" t="s">
        <v>2696</v>
      </c>
      <c r="C2248" t="s">
        <v>2137</v>
      </c>
    </row>
    <row r="2249" spans="1:3">
      <c r="A2249" t="s">
        <v>2697</v>
      </c>
      <c r="B2249" t="s">
        <v>2698</v>
      </c>
      <c r="C2249" t="s">
        <v>2137</v>
      </c>
    </row>
    <row r="2250" spans="1:3">
      <c r="A2250" t="s">
        <v>2697</v>
      </c>
      <c r="B2250" t="s">
        <v>2699</v>
      </c>
      <c r="C2250" t="s">
        <v>2137</v>
      </c>
    </row>
    <row r="2251" spans="1:3">
      <c r="A2251" t="s">
        <v>2697</v>
      </c>
      <c r="B2251" t="s">
        <v>2700</v>
      </c>
      <c r="C2251" t="s">
        <v>2137</v>
      </c>
    </row>
    <row r="2252" spans="1:3">
      <c r="A2252" t="s">
        <v>2697</v>
      </c>
      <c r="B2252" t="s">
        <v>2701</v>
      </c>
      <c r="C2252" t="s">
        <v>2137</v>
      </c>
    </row>
    <row r="2253" spans="1:3">
      <c r="A2253" t="s">
        <v>2697</v>
      </c>
      <c r="B2253" t="s">
        <v>2702</v>
      </c>
      <c r="C2253" t="s">
        <v>2137</v>
      </c>
    </row>
    <row r="2254" spans="1:3">
      <c r="A2254" t="s">
        <v>2697</v>
      </c>
      <c r="B2254" t="s">
        <v>2703</v>
      </c>
      <c r="C2254" t="s">
        <v>2137</v>
      </c>
    </row>
    <row r="2255" spans="1:3">
      <c r="A2255" t="s">
        <v>2697</v>
      </c>
      <c r="B2255" t="s">
        <v>2704</v>
      </c>
      <c r="C2255" t="s">
        <v>2137</v>
      </c>
    </row>
    <row r="2256" spans="1:3">
      <c r="A2256" t="s">
        <v>2697</v>
      </c>
      <c r="B2256" t="s">
        <v>2705</v>
      </c>
      <c r="C2256" t="s">
        <v>2137</v>
      </c>
    </row>
    <row r="2257" spans="1:3">
      <c r="A2257" t="s">
        <v>2697</v>
      </c>
      <c r="B2257" t="s">
        <v>2706</v>
      </c>
      <c r="C2257" t="s">
        <v>2137</v>
      </c>
    </row>
    <row r="2258" spans="1:3">
      <c r="A2258" t="s">
        <v>2697</v>
      </c>
      <c r="B2258" t="s">
        <v>2707</v>
      </c>
      <c r="C2258" t="s">
        <v>2137</v>
      </c>
    </row>
    <row r="2259" spans="1:3">
      <c r="A2259" t="s">
        <v>2697</v>
      </c>
      <c r="B2259" t="s">
        <v>2708</v>
      </c>
      <c r="C2259" t="s">
        <v>2137</v>
      </c>
    </row>
    <row r="2260" spans="1:3">
      <c r="A2260" t="s">
        <v>2697</v>
      </c>
      <c r="B2260" t="s">
        <v>2709</v>
      </c>
      <c r="C2260" t="s">
        <v>2137</v>
      </c>
    </row>
    <row r="2261" spans="1:3">
      <c r="A2261" t="s">
        <v>2697</v>
      </c>
      <c r="B2261" t="s">
        <v>2710</v>
      </c>
      <c r="C2261" t="s">
        <v>2137</v>
      </c>
    </row>
    <row r="2262" spans="1:3">
      <c r="A2262" t="s">
        <v>2697</v>
      </c>
      <c r="B2262" t="s">
        <v>2711</v>
      </c>
      <c r="C2262" t="s">
        <v>2137</v>
      </c>
    </row>
    <row r="2263" spans="1:3">
      <c r="A2263" t="s">
        <v>2697</v>
      </c>
      <c r="B2263" t="s">
        <v>2712</v>
      </c>
      <c r="C2263" t="s">
        <v>2137</v>
      </c>
    </row>
    <row r="2264" spans="1:3">
      <c r="A2264" t="s">
        <v>2697</v>
      </c>
      <c r="B2264" t="s">
        <v>2713</v>
      </c>
      <c r="C2264" t="s">
        <v>2137</v>
      </c>
    </row>
    <row r="2265" spans="1:3">
      <c r="A2265" t="s">
        <v>2697</v>
      </c>
      <c r="B2265" t="s">
        <v>2714</v>
      </c>
      <c r="C2265" t="s">
        <v>2137</v>
      </c>
    </row>
    <row r="2266" spans="1:3">
      <c r="A2266" t="s">
        <v>2697</v>
      </c>
      <c r="B2266" t="s">
        <v>2715</v>
      </c>
      <c r="C2266" t="s">
        <v>2137</v>
      </c>
    </row>
    <row r="2267" spans="1:3">
      <c r="A2267" t="s">
        <v>2697</v>
      </c>
      <c r="B2267" t="s">
        <v>2716</v>
      </c>
      <c r="C2267" t="s">
        <v>2137</v>
      </c>
    </row>
    <row r="2268" spans="1:3">
      <c r="A2268" t="s">
        <v>2717</v>
      </c>
      <c r="B2268" t="s">
        <v>2718</v>
      </c>
      <c r="C2268" t="s">
        <v>2137</v>
      </c>
    </row>
    <row r="2269" spans="1:3">
      <c r="A2269" t="s">
        <v>2717</v>
      </c>
      <c r="B2269" t="s">
        <v>2719</v>
      </c>
      <c r="C2269" t="s">
        <v>2137</v>
      </c>
    </row>
    <row r="2270" spans="1:3">
      <c r="A2270" t="s">
        <v>2717</v>
      </c>
      <c r="B2270" t="s">
        <v>2720</v>
      </c>
      <c r="C2270" t="s">
        <v>2137</v>
      </c>
    </row>
    <row r="2271" spans="1:3">
      <c r="A2271" t="s">
        <v>2717</v>
      </c>
      <c r="B2271" t="s">
        <v>2721</v>
      </c>
      <c r="C2271" t="s">
        <v>2137</v>
      </c>
    </row>
    <row r="2272" spans="1:3">
      <c r="A2272" t="s">
        <v>2717</v>
      </c>
      <c r="B2272" t="s">
        <v>2722</v>
      </c>
      <c r="C2272" t="s">
        <v>2137</v>
      </c>
    </row>
    <row r="2273" spans="1:3">
      <c r="A2273" t="s">
        <v>2717</v>
      </c>
      <c r="B2273" t="s">
        <v>2723</v>
      </c>
      <c r="C2273" t="s">
        <v>2137</v>
      </c>
    </row>
    <row r="2274" spans="1:3">
      <c r="A2274" t="s">
        <v>2717</v>
      </c>
      <c r="B2274" t="s">
        <v>2724</v>
      </c>
      <c r="C2274" t="s">
        <v>2137</v>
      </c>
    </row>
    <row r="2275" spans="1:3">
      <c r="A2275" t="s">
        <v>2717</v>
      </c>
      <c r="B2275" t="s">
        <v>2725</v>
      </c>
      <c r="C2275" t="s">
        <v>2137</v>
      </c>
    </row>
    <row r="2276" spans="1:3">
      <c r="A2276" t="s">
        <v>2717</v>
      </c>
      <c r="B2276" t="s">
        <v>2726</v>
      </c>
      <c r="C2276" t="s">
        <v>2137</v>
      </c>
    </row>
    <row r="2277" spans="1:3">
      <c r="A2277" t="s">
        <v>2717</v>
      </c>
      <c r="B2277" t="s">
        <v>2727</v>
      </c>
      <c r="C2277" t="s">
        <v>2137</v>
      </c>
    </row>
    <row r="2278" spans="1:3">
      <c r="A2278" t="s">
        <v>2717</v>
      </c>
      <c r="B2278" t="s">
        <v>2728</v>
      </c>
      <c r="C2278" t="s">
        <v>2137</v>
      </c>
    </row>
    <row r="2279" spans="1:3">
      <c r="A2279" t="s">
        <v>2717</v>
      </c>
      <c r="B2279" t="s">
        <v>2729</v>
      </c>
      <c r="C2279" t="s">
        <v>2137</v>
      </c>
    </row>
    <row r="2280" spans="1:3">
      <c r="A2280" t="s">
        <v>2717</v>
      </c>
      <c r="B2280" t="s">
        <v>2730</v>
      </c>
      <c r="C2280" t="s">
        <v>2137</v>
      </c>
    </row>
    <row r="2281" spans="1:3">
      <c r="A2281" t="s">
        <v>2717</v>
      </c>
      <c r="B2281" t="s">
        <v>2731</v>
      </c>
      <c r="C2281" t="s">
        <v>2137</v>
      </c>
    </row>
    <row r="2282" spans="1:3">
      <c r="A2282" t="s">
        <v>2717</v>
      </c>
      <c r="B2282" t="s">
        <v>2732</v>
      </c>
      <c r="C2282" t="s">
        <v>2137</v>
      </c>
    </row>
    <row r="2283" spans="1:3">
      <c r="A2283" t="s">
        <v>2717</v>
      </c>
      <c r="B2283" t="s">
        <v>2733</v>
      </c>
      <c r="C2283" t="s">
        <v>2137</v>
      </c>
    </row>
    <row r="2284" spans="1:3">
      <c r="A2284" t="s">
        <v>2734</v>
      </c>
      <c r="B2284" t="s">
        <v>2735</v>
      </c>
      <c r="C2284" t="s">
        <v>2137</v>
      </c>
    </row>
    <row r="2285" spans="1:3">
      <c r="A2285" t="s">
        <v>2734</v>
      </c>
      <c r="B2285" t="s">
        <v>2736</v>
      </c>
      <c r="C2285" t="s">
        <v>2137</v>
      </c>
    </row>
    <row r="2286" spans="1:3">
      <c r="A2286" t="s">
        <v>2734</v>
      </c>
      <c r="B2286" t="s">
        <v>2737</v>
      </c>
      <c r="C2286" t="s">
        <v>2137</v>
      </c>
    </row>
    <row r="2287" spans="1:3">
      <c r="A2287" t="s">
        <v>2734</v>
      </c>
      <c r="B2287" t="s">
        <v>2738</v>
      </c>
      <c r="C2287" t="s">
        <v>2137</v>
      </c>
    </row>
    <row r="2288" spans="1:3">
      <c r="A2288" t="s">
        <v>2734</v>
      </c>
      <c r="B2288" t="s">
        <v>2739</v>
      </c>
      <c r="C2288" t="s">
        <v>2137</v>
      </c>
    </row>
    <row r="2289" spans="1:3">
      <c r="A2289" t="s">
        <v>2734</v>
      </c>
      <c r="B2289" t="s">
        <v>2740</v>
      </c>
      <c r="C2289" t="s">
        <v>2137</v>
      </c>
    </row>
    <row r="2290" spans="1:3">
      <c r="A2290" t="s">
        <v>2734</v>
      </c>
      <c r="B2290" t="s">
        <v>2741</v>
      </c>
      <c r="C2290" t="s">
        <v>2137</v>
      </c>
    </row>
    <row r="2291" spans="1:3">
      <c r="A2291" t="s">
        <v>2742</v>
      </c>
      <c r="B2291" t="s">
        <v>2743</v>
      </c>
      <c r="C2291" t="s">
        <v>2137</v>
      </c>
    </row>
    <row r="2292" spans="1:3">
      <c r="A2292" t="s">
        <v>2742</v>
      </c>
      <c r="B2292" t="s">
        <v>2744</v>
      </c>
      <c r="C2292" t="s">
        <v>2137</v>
      </c>
    </row>
    <row r="2293" spans="1:3">
      <c r="A2293" t="s">
        <v>2742</v>
      </c>
      <c r="B2293" t="s">
        <v>2745</v>
      </c>
      <c r="C2293" t="s">
        <v>2137</v>
      </c>
    </row>
    <row r="2294" spans="1:3">
      <c r="A2294" t="s">
        <v>2742</v>
      </c>
      <c r="B2294" t="s">
        <v>2746</v>
      </c>
      <c r="C2294" t="s">
        <v>2137</v>
      </c>
    </row>
    <row r="2295" spans="1:3">
      <c r="A2295" t="s">
        <v>2742</v>
      </c>
      <c r="B2295" t="s">
        <v>2747</v>
      </c>
      <c r="C2295" t="s">
        <v>2137</v>
      </c>
    </row>
    <row r="2296" spans="1:3">
      <c r="A2296" t="s">
        <v>2742</v>
      </c>
      <c r="B2296" t="s">
        <v>2748</v>
      </c>
      <c r="C2296" t="s">
        <v>2137</v>
      </c>
    </row>
    <row r="2297" spans="1:3">
      <c r="A2297" t="s">
        <v>2742</v>
      </c>
      <c r="B2297" t="s">
        <v>2749</v>
      </c>
      <c r="C2297" t="s">
        <v>2137</v>
      </c>
    </row>
    <row r="2298" spans="1:3">
      <c r="A2298" t="s">
        <v>2742</v>
      </c>
      <c r="B2298" t="s">
        <v>2750</v>
      </c>
      <c r="C2298" t="s">
        <v>2137</v>
      </c>
    </row>
    <row r="2299" spans="1:3">
      <c r="A2299" t="s">
        <v>2742</v>
      </c>
      <c r="B2299" t="s">
        <v>2751</v>
      </c>
      <c r="C2299" t="s">
        <v>2137</v>
      </c>
    </row>
    <row r="2300" spans="1:3">
      <c r="A2300" t="s">
        <v>2742</v>
      </c>
      <c r="B2300" t="s">
        <v>2752</v>
      </c>
      <c r="C2300" t="s">
        <v>2137</v>
      </c>
    </row>
    <row r="2301" spans="1:3">
      <c r="A2301" t="s">
        <v>2742</v>
      </c>
      <c r="B2301" t="s">
        <v>2753</v>
      </c>
      <c r="C2301" t="s">
        <v>2137</v>
      </c>
    </row>
    <row r="2302" spans="1:3">
      <c r="A2302" t="s">
        <v>2742</v>
      </c>
      <c r="B2302" t="s">
        <v>2555</v>
      </c>
      <c r="C2302" t="s">
        <v>2137</v>
      </c>
    </row>
    <row r="2303" spans="1:3">
      <c r="A2303" t="s">
        <v>2742</v>
      </c>
      <c r="B2303" t="s">
        <v>2754</v>
      </c>
      <c r="C2303" t="s">
        <v>2137</v>
      </c>
    </row>
    <row r="2304" spans="1:3">
      <c r="A2304" t="s">
        <v>2742</v>
      </c>
      <c r="B2304" t="s">
        <v>2755</v>
      </c>
      <c r="C2304" t="s">
        <v>2137</v>
      </c>
    </row>
    <row r="2305" spans="1:3">
      <c r="A2305" t="s">
        <v>2742</v>
      </c>
      <c r="B2305" t="s">
        <v>2756</v>
      </c>
      <c r="C2305" t="s">
        <v>2137</v>
      </c>
    </row>
    <row r="2306" spans="1:3">
      <c r="A2306" t="s">
        <v>2742</v>
      </c>
      <c r="B2306" t="s">
        <v>2757</v>
      </c>
      <c r="C2306" t="s">
        <v>2137</v>
      </c>
    </row>
    <row r="2307" spans="1:3">
      <c r="A2307" t="s">
        <v>2742</v>
      </c>
      <c r="B2307" t="s">
        <v>2758</v>
      </c>
      <c r="C2307" t="s">
        <v>2137</v>
      </c>
    </row>
    <row r="2308" spans="1:3">
      <c r="A2308" t="s">
        <v>2742</v>
      </c>
      <c r="B2308" t="s">
        <v>2759</v>
      </c>
      <c r="C2308" t="s">
        <v>2137</v>
      </c>
    </row>
    <row r="2309" spans="1:3">
      <c r="A2309" t="s">
        <v>2742</v>
      </c>
      <c r="B2309" t="s">
        <v>2760</v>
      </c>
      <c r="C2309" t="s">
        <v>2137</v>
      </c>
    </row>
    <row r="2310" spans="1:3">
      <c r="A2310" t="s">
        <v>2742</v>
      </c>
      <c r="B2310" t="s">
        <v>2761</v>
      </c>
      <c r="C2310" t="s">
        <v>2137</v>
      </c>
    </row>
    <row r="2311" spans="1:3">
      <c r="A2311" t="s">
        <v>2742</v>
      </c>
      <c r="B2311" t="s">
        <v>2762</v>
      </c>
      <c r="C2311" t="s">
        <v>2137</v>
      </c>
    </row>
    <row r="2312" spans="1:3">
      <c r="A2312" t="s">
        <v>2742</v>
      </c>
      <c r="B2312" t="s">
        <v>2763</v>
      </c>
      <c r="C2312" t="s">
        <v>2137</v>
      </c>
    </row>
    <row r="2313" spans="1:3">
      <c r="A2313" t="s">
        <v>2742</v>
      </c>
      <c r="B2313" t="s">
        <v>2764</v>
      </c>
      <c r="C2313" t="s">
        <v>2137</v>
      </c>
    </row>
    <row r="2314" spans="1:3">
      <c r="A2314" t="s">
        <v>2742</v>
      </c>
      <c r="B2314" t="s">
        <v>2765</v>
      </c>
      <c r="C2314" t="s">
        <v>2137</v>
      </c>
    </row>
    <row r="2315" spans="1:3">
      <c r="A2315" t="s">
        <v>2742</v>
      </c>
      <c r="B2315" t="s">
        <v>2766</v>
      </c>
      <c r="C2315" t="s">
        <v>2137</v>
      </c>
    </row>
    <row r="2316" spans="1:3">
      <c r="A2316" t="s">
        <v>2742</v>
      </c>
      <c r="B2316" t="s">
        <v>2767</v>
      </c>
      <c r="C2316" t="s">
        <v>2137</v>
      </c>
    </row>
    <row r="2317" spans="1:3">
      <c r="A2317" t="s">
        <v>2742</v>
      </c>
      <c r="B2317" t="s">
        <v>2768</v>
      </c>
      <c r="C2317" t="s">
        <v>2137</v>
      </c>
    </row>
    <row r="2318" spans="1:3">
      <c r="A2318" t="s">
        <v>2742</v>
      </c>
      <c r="B2318" t="s">
        <v>2769</v>
      </c>
      <c r="C2318" t="s">
        <v>2137</v>
      </c>
    </row>
    <row r="2319" spans="1:3">
      <c r="A2319" t="s">
        <v>2742</v>
      </c>
      <c r="B2319" t="s">
        <v>2770</v>
      </c>
      <c r="C2319" t="s">
        <v>2137</v>
      </c>
    </row>
    <row r="2320" spans="1:3">
      <c r="A2320" t="s">
        <v>2742</v>
      </c>
      <c r="B2320" t="s">
        <v>2771</v>
      </c>
      <c r="C2320" t="s">
        <v>2137</v>
      </c>
    </row>
    <row r="2321" spans="1:3">
      <c r="A2321" t="s">
        <v>2742</v>
      </c>
      <c r="B2321" t="s">
        <v>2772</v>
      </c>
      <c r="C2321" t="s">
        <v>2137</v>
      </c>
    </row>
    <row r="2322" spans="1:3">
      <c r="A2322" t="s">
        <v>2742</v>
      </c>
      <c r="B2322" t="s">
        <v>2773</v>
      </c>
      <c r="C2322" t="s">
        <v>2137</v>
      </c>
    </row>
    <row r="2323" spans="1:3">
      <c r="A2323" t="s">
        <v>2742</v>
      </c>
      <c r="B2323" t="s">
        <v>2774</v>
      </c>
      <c r="C2323" t="s">
        <v>2137</v>
      </c>
    </row>
    <row r="2324" spans="1:3">
      <c r="A2324" t="s">
        <v>2742</v>
      </c>
      <c r="B2324" t="s">
        <v>2775</v>
      </c>
      <c r="C2324" t="s">
        <v>2137</v>
      </c>
    </row>
    <row r="2325" spans="1:3">
      <c r="A2325" t="s">
        <v>2742</v>
      </c>
      <c r="B2325" t="s">
        <v>2776</v>
      </c>
      <c r="C2325" t="s">
        <v>2137</v>
      </c>
    </row>
    <row r="2326" spans="1:3">
      <c r="A2326" t="s">
        <v>2742</v>
      </c>
      <c r="B2326" t="s">
        <v>2777</v>
      </c>
      <c r="C2326" t="s">
        <v>2137</v>
      </c>
    </row>
    <row r="2327" spans="1:3">
      <c r="A2327" t="s">
        <v>2742</v>
      </c>
      <c r="B2327" t="s">
        <v>2778</v>
      </c>
      <c r="C2327" t="s">
        <v>2137</v>
      </c>
    </row>
    <row r="2328" spans="1:3">
      <c r="A2328" t="s">
        <v>2742</v>
      </c>
      <c r="B2328" t="s">
        <v>2779</v>
      </c>
      <c r="C2328" t="s">
        <v>2137</v>
      </c>
    </row>
    <row r="2329" spans="1:3">
      <c r="A2329" t="s">
        <v>2742</v>
      </c>
      <c r="B2329" t="s">
        <v>2780</v>
      </c>
      <c r="C2329" t="s">
        <v>2137</v>
      </c>
    </row>
    <row r="2330" spans="1:3">
      <c r="A2330" t="s">
        <v>2742</v>
      </c>
      <c r="B2330" t="s">
        <v>2781</v>
      </c>
      <c r="C2330" t="s">
        <v>2137</v>
      </c>
    </row>
    <row r="2331" spans="1:3">
      <c r="A2331" t="s">
        <v>2742</v>
      </c>
      <c r="B2331" t="s">
        <v>2782</v>
      </c>
      <c r="C2331" t="s">
        <v>2137</v>
      </c>
    </row>
    <row r="2332" spans="1:3">
      <c r="A2332" t="s">
        <v>2742</v>
      </c>
      <c r="B2332" t="s">
        <v>2783</v>
      </c>
      <c r="C2332" t="s">
        <v>2137</v>
      </c>
    </row>
    <row r="2333" spans="1:3">
      <c r="A2333" t="s">
        <v>2784</v>
      </c>
      <c r="B2333" t="s">
        <v>2785</v>
      </c>
      <c r="C2333" t="s">
        <v>2137</v>
      </c>
    </row>
    <row r="2334" spans="1:3">
      <c r="A2334" t="s">
        <v>2784</v>
      </c>
      <c r="B2334" t="s">
        <v>2786</v>
      </c>
      <c r="C2334" t="s">
        <v>2137</v>
      </c>
    </row>
    <row r="2335" spans="1:3">
      <c r="A2335" t="s">
        <v>2784</v>
      </c>
      <c r="B2335" t="s">
        <v>2787</v>
      </c>
      <c r="C2335" t="s">
        <v>2137</v>
      </c>
    </row>
    <row r="2336" spans="1:3">
      <c r="A2336" t="s">
        <v>2784</v>
      </c>
      <c r="B2336" t="s">
        <v>2788</v>
      </c>
      <c r="C2336" t="s">
        <v>2137</v>
      </c>
    </row>
    <row r="2337" spans="1:3">
      <c r="A2337" t="s">
        <v>2784</v>
      </c>
      <c r="B2337" t="s">
        <v>2789</v>
      </c>
      <c r="C2337" t="s">
        <v>2137</v>
      </c>
    </row>
    <row r="2338" spans="1:3">
      <c r="A2338" t="s">
        <v>2784</v>
      </c>
      <c r="B2338" t="s">
        <v>2790</v>
      </c>
      <c r="C2338" t="s">
        <v>2137</v>
      </c>
    </row>
    <row r="2339" spans="1:3">
      <c r="A2339" t="s">
        <v>2784</v>
      </c>
      <c r="B2339" t="s">
        <v>2791</v>
      </c>
      <c r="C2339" t="s">
        <v>2137</v>
      </c>
    </row>
    <row r="2340" spans="1:3">
      <c r="A2340" t="s">
        <v>2784</v>
      </c>
      <c r="B2340" t="s">
        <v>2792</v>
      </c>
      <c r="C2340" t="s">
        <v>2137</v>
      </c>
    </row>
    <row r="2341" spans="1:3">
      <c r="A2341" t="s">
        <v>2784</v>
      </c>
      <c r="B2341" t="s">
        <v>2793</v>
      </c>
      <c r="C2341" t="s">
        <v>2137</v>
      </c>
    </row>
    <row r="2342" spans="1:3">
      <c r="A2342" t="s">
        <v>2784</v>
      </c>
      <c r="B2342" t="s">
        <v>2794</v>
      </c>
      <c r="C2342" t="s">
        <v>2137</v>
      </c>
    </row>
    <row r="2343" spans="1:3">
      <c r="A2343" t="s">
        <v>2784</v>
      </c>
      <c r="B2343" t="s">
        <v>2795</v>
      </c>
      <c r="C2343" t="s">
        <v>2137</v>
      </c>
    </row>
    <row r="2344" spans="1:3">
      <c r="A2344" t="s">
        <v>2784</v>
      </c>
      <c r="B2344" t="s">
        <v>2796</v>
      </c>
      <c r="C2344" t="s">
        <v>2137</v>
      </c>
    </row>
    <row r="2345" spans="1:3">
      <c r="A2345" t="s">
        <v>2784</v>
      </c>
      <c r="B2345" t="s">
        <v>2797</v>
      </c>
      <c r="C2345" t="s">
        <v>2137</v>
      </c>
    </row>
    <row r="2346" spans="1:3">
      <c r="A2346" t="s">
        <v>2784</v>
      </c>
      <c r="B2346" t="s">
        <v>2798</v>
      </c>
      <c r="C2346" t="s">
        <v>2137</v>
      </c>
    </row>
    <row r="2347" spans="1:3">
      <c r="A2347" t="s">
        <v>2784</v>
      </c>
      <c r="B2347" t="s">
        <v>2799</v>
      </c>
      <c r="C2347" t="s">
        <v>2137</v>
      </c>
    </row>
    <row r="2348" spans="1:3">
      <c r="A2348" t="s">
        <v>2784</v>
      </c>
      <c r="B2348" t="s">
        <v>2800</v>
      </c>
      <c r="C2348" t="s">
        <v>2137</v>
      </c>
    </row>
    <row r="2349" spans="1:3">
      <c r="A2349" t="s">
        <v>2784</v>
      </c>
      <c r="B2349" t="s">
        <v>2801</v>
      </c>
      <c r="C2349" t="s">
        <v>2137</v>
      </c>
    </row>
    <row r="2350" spans="1:3">
      <c r="A2350" t="s">
        <v>2784</v>
      </c>
      <c r="B2350" t="s">
        <v>2802</v>
      </c>
      <c r="C2350" t="s">
        <v>2137</v>
      </c>
    </row>
    <row r="2351" spans="1:3">
      <c r="A2351" t="s">
        <v>2784</v>
      </c>
      <c r="B2351" t="s">
        <v>2803</v>
      </c>
      <c r="C2351" t="s">
        <v>2137</v>
      </c>
    </row>
    <row r="2352" spans="1:3">
      <c r="A2352" t="s">
        <v>2784</v>
      </c>
      <c r="B2352" t="s">
        <v>2804</v>
      </c>
      <c r="C2352" t="s">
        <v>2137</v>
      </c>
    </row>
    <row r="2353" spans="1:3">
      <c r="A2353" t="s">
        <v>2784</v>
      </c>
      <c r="B2353" t="s">
        <v>2805</v>
      </c>
      <c r="C2353" t="s">
        <v>2137</v>
      </c>
    </row>
    <row r="2354" spans="1:3">
      <c r="A2354" t="s">
        <v>2784</v>
      </c>
      <c r="B2354" t="s">
        <v>2806</v>
      </c>
      <c r="C2354" t="s">
        <v>2137</v>
      </c>
    </row>
    <row r="2355" spans="1:3">
      <c r="A2355" t="s">
        <v>2784</v>
      </c>
      <c r="B2355" t="s">
        <v>2807</v>
      </c>
      <c r="C2355" t="s">
        <v>2137</v>
      </c>
    </row>
    <row r="2356" spans="1:3">
      <c r="A2356" t="s">
        <v>2784</v>
      </c>
      <c r="B2356" t="s">
        <v>2808</v>
      </c>
      <c r="C2356" t="s">
        <v>2137</v>
      </c>
    </row>
    <row r="2357" spans="1:3">
      <c r="A2357" t="s">
        <v>2784</v>
      </c>
      <c r="B2357" t="s">
        <v>2809</v>
      </c>
      <c r="C2357" t="s">
        <v>2137</v>
      </c>
    </row>
    <row r="2358" spans="1:3">
      <c r="A2358" t="s">
        <v>2784</v>
      </c>
      <c r="B2358" t="s">
        <v>2810</v>
      </c>
      <c r="C2358" t="s">
        <v>2137</v>
      </c>
    </row>
    <row r="2359" spans="1:3">
      <c r="A2359" t="s">
        <v>2784</v>
      </c>
      <c r="B2359" t="s">
        <v>2811</v>
      </c>
      <c r="C2359" t="s">
        <v>2137</v>
      </c>
    </row>
    <row r="2360" spans="1:3">
      <c r="A2360" t="s">
        <v>2784</v>
      </c>
      <c r="B2360" t="s">
        <v>2812</v>
      </c>
      <c r="C2360" t="s">
        <v>2137</v>
      </c>
    </row>
    <row r="2361" spans="1:3">
      <c r="A2361" t="s">
        <v>2784</v>
      </c>
      <c r="B2361" t="s">
        <v>2813</v>
      </c>
      <c r="C2361" t="s">
        <v>2137</v>
      </c>
    </row>
    <row r="2362" spans="1:3">
      <c r="A2362" t="s">
        <v>2784</v>
      </c>
      <c r="B2362" t="s">
        <v>2814</v>
      </c>
      <c r="C2362" t="s">
        <v>2137</v>
      </c>
    </row>
    <row r="2363" spans="1:3">
      <c r="A2363" t="s">
        <v>2815</v>
      </c>
      <c r="B2363" t="s">
        <v>2816</v>
      </c>
      <c r="C2363" t="s">
        <v>2137</v>
      </c>
    </row>
    <row r="2364" spans="1:3">
      <c r="A2364" t="s">
        <v>2815</v>
      </c>
      <c r="B2364" t="s">
        <v>2817</v>
      </c>
      <c r="C2364" t="s">
        <v>2137</v>
      </c>
    </row>
    <row r="2365" spans="1:3">
      <c r="A2365" t="s">
        <v>2815</v>
      </c>
      <c r="B2365" t="s">
        <v>2818</v>
      </c>
      <c r="C2365" t="s">
        <v>2137</v>
      </c>
    </row>
    <row r="2366" spans="1:3">
      <c r="A2366" t="s">
        <v>2815</v>
      </c>
      <c r="B2366" t="s">
        <v>2819</v>
      </c>
      <c r="C2366" t="s">
        <v>2137</v>
      </c>
    </row>
    <row r="2367" spans="1:3">
      <c r="A2367" t="s">
        <v>2815</v>
      </c>
      <c r="B2367" t="s">
        <v>2820</v>
      </c>
      <c r="C2367" t="s">
        <v>2137</v>
      </c>
    </row>
    <row r="2368" spans="1:3">
      <c r="A2368" t="s">
        <v>2815</v>
      </c>
      <c r="B2368" t="s">
        <v>2821</v>
      </c>
      <c r="C2368" t="s">
        <v>2137</v>
      </c>
    </row>
    <row r="2369" spans="1:3">
      <c r="A2369" t="s">
        <v>2815</v>
      </c>
      <c r="B2369" t="s">
        <v>2822</v>
      </c>
      <c r="C2369" t="s">
        <v>2137</v>
      </c>
    </row>
    <row r="2370" spans="1:3">
      <c r="A2370" t="s">
        <v>2815</v>
      </c>
      <c r="B2370" t="s">
        <v>2823</v>
      </c>
      <c r="C2370" t="s">
        <v>2137</v>
      </c>
    </row>
    <row r="2371" spans="1:3">
      <c r="A2371" t="s">
        <v>2824</v>
      </c>
      <c r="B2371" t="s">
        <v>2825</v>
      </c>
      <c r="C2371" t="s">
        <v>2137</v>
      </c>
    </row>
    <row r="2372" spans="1:3">
      <c r="A2372" t="s">
        <v>2824</v>
      </c>
      <c r="B2372" t="s">
        <v>2826</v>
      </c>
      <c r="C2372" t="s">
        <v>2137</v>
      </c>
    </row>
    <row r="2373" spans="1:3">
      <c r="A2373" t="s">
        <v>2824</v>
      </c>
      <c r="B2373" t="s">
        <v>2827</v>
      </c>
      <c r="C2373" t="s">
        <v>2137</v>
      </c>
    </row>
    <row r="2374" spans="1:3">
      <c r="A2374" t="s">
        <v>2824</v>
      </c>
      <c r="B2374" t="s">
        <v>2828</v>
      </c>
      <c r="C2374" t="s">
        <v>2137</v>
      </c>
    </row>
    <row r="2375" spans="1:3">
      <c r="A2375" t="s">
        <v>2824</v>
      </c>
      <c r="B2375" t="s">
        <v>2829</v>
      </c>
      <c r="C2375" t="s">
        <v>2137</v>
      </c>
    </row>
    <row r="2376" spans="1:3">
      <c r="A2376" t="s">
        <v>2824</v>
      </c>
      <c r="B2376" t="s">
        <v>2830</v>
      </c>
      <c r="C2376" t="s">
        <v>2137</v>
      </c>
    </row>
    <row r="2377" spans="1:3">
      <c r="A2377" t="s">
        <v>2824</v>
      </c>
      <c r="B2377" t="s">
        <v>2831</v>
      </c>
      <c r="C2377" t="s">
        <v>2137</v>
      </c>
    </row>
    <row r="2378" spans="1:3">
      <c r="A2378" t="s">
        <v>2824</v>
      </c>
      <c r="B2378" t="s">
        <v>2832</v>
      </c>
      <c r="C2378" t="s">
        <v>2137</v>
      </c>
    </row>
    <row r="2379" spans="1:3">
      <c r="A2379" t="s">
        <v>2833</v>
      </c>
      <c r="B2379" t="s">
        <v>2834</v>
      </c>
      <c r="C2379" t="s">
        <v>2137</v>
      </c>
    </row>
    <row r="2380" spans="1:3">
      <c r="A2380" t="s">
        <v>2833</v>
      </c>
      <c r="B2380" t="s">
        <v>2835</v>
      </c>
      <c r="C2380" t="s">
        <v>2137</v>
      </c>
    </row>
    <row r="2381" spans="1:3">
      <c r="A2381" t="s">
        <v>2833</v>
      </c>
      <c r="B2381" t="s">
        <v>2836</v>
      </c>
      <c r="C2381" t="s">
        <v>2137</v>
      </c>
    </row>
    <row r="2382" spans="1:3">
      <c r="A2382" t="s">
        <v>2833</v>
      </c>
      <c r="B2382" t="s">
        <v>2837</v>
      </c>
      <c r="C2382" t="s">
        <v>2137</v>
      </c>
    </row>
    <row r="2383" spans="1:3">
      <c r="A2383" t="s">
        <v>2833</v>
      </c>
      <c r="B2383" t="s">
        <v>2838</v>
      </c>
      <c r="C2383" t="s">
        <v>2137</v>
      </c>
    </row>
    <row r="2384" spans="1:3">
      <c r="A2384" t="s">
        <v>2833</v>
      </c>
      <c r="B2384" t="s">
        <v>2839</v>
      </c>
      <c r="C2384" t="s">
        <v>2137</v>
      </c>
    </row>
    <row r="2385" spans="1:3">
      <c r="A2385" t="s">
        <v>2833</v>
      </c>
      <c r="B2385" t="s">
        <v>2840</v>
      </c>
      <c r="C2385" t="s">
        <v>2137</v>
      </c>
    </row>
    <row r="2386" spans="1:3">
      <c r="A2386" t="s">
        <v>2833</v>
      </c>
      <c r="B2386" t="s">
        <v>2841</v>
      </c>
      <c r="C2386" t="s">
        <v>2137</v>
      </c>
    </row>
    <row r="2387" spans="1:3">
      <c r="A2387" t="s">
        <v>2833</v>
      </c>
      <c r="B2387" t="s">
        <v>2842</v>
      </c>
      <c r="C2387" t="s">
        <v>2137</v>
      </c>
    </row>
    <row r="2388" spans="1:3">
      <c r="A2388" t="s">
        <v>2833</v>
      </c>
      <c r="B2388" t="s">
        <v>2843</v>
      </c>
      <c r="C2388" t="s">
        <v>2137</v>
      </c>
    </row>
    <row r="2389" spans="1:3">
      <c r="A2389" t="s">
        <v>2833</v>
      </c>
      <c r="B2389" t="s">
        <v>2844</v>
      </c>
      <c r="C2389" t="s">
        <v>2137</v>
      </c>
    </row>
    <row r="2390" spans="1:3">
      <c r="A2390" t="s">
        <v>2833</v>
      </c>
      <c r="B2390" t="s">
        <v>2845</v>
      </c>
      <c r="C2390" t="s">
        <v>2137</v>
      </c>
    </row>
    <row r="2391" spans="1:3">
      <c r="A2391" t="s">
        <v>2833</v>
      </c>
      <c r="B2391" t="s">
        <v>2846</v>
      </c>
      <c r="C2391" t="s">
        <v>2137</v>
      </c>
    </row>
    <row r="2392" spans="1:3">
      <c r="A2392" t="s">
        <v>2833</v>
      </c>
      <c r="B2392" t="s">
        <v>2847</v>
      </c>
      <c r="C2392" t="s">
        <v>2137</v>
      </c>
    </row>
    <row r="2393" spans="1:3">
      <c r="A2393" t="s">
        <v>2833</v>
      </c>
      <c r="B2393" t="s">
        <v>2848</v>
      </c>
      <c r="C2393" t="s">
        <v>2137</v>
      </c>
    </row>
    <row r="2394" spans="1:3">
      <c r="A2394" t="s">
        <v>2833</v>
      </c>
      <c r="B2394" t="s">
        <v>2849</v>
      </c>
      <c r="C2394" t="s">
        <v>2137</v>
      </c>
    </row>
    <row r="2395" spans="1:3">
      <c r="A2395" t="s">
        <v>2833</v>
      </c>
      <c r="B2395" t="s">
        <v>2850</v>
      </c>
      <c r="C2395" t="s">
        <v>2137</v>
      </c>
    </row>
    <row r="2396" spans="1:3">
      <c r="A2396" t="s">
        <v>2833</v>
      </c>
      <c r="B2396" t="s">
        <v>2851</v>
      </c>
      <c r="C2396" t="s">
        <v>2137</v>
      </c>
    </row>
    <row r="2397" spans="1:3">
      <c r="A2397" t="s">
        <v>2833</v>
      </c>
      <c r="B2397" t="s">
        <v>2852</v>
      </c>
      <c r="C2397" t="s">
        <v>2137</v>
      </c>
    </row>
    <row r="2398" spans="1:3">
      <c r="A2398" t="s">
        <v>2833</v>
      </c>
      <c r="B2398" t="s">
        <v>2853</v>
      </c>
      <c r="C2398" t="s">
        <v>2137</v>
      </c>
    </row>
    <row r="2399" spans="1:3">
      <c r="A2399" t="s">
        <v>2833</v>
      </c>
      <c r="B2399" t="s">
        <v>2854</v>
      </c>
      <c r="C2399" t="s">
        <v>2137</v>
      </c>
    </row>
    <row r="2400" spans="1:3">
      <c r="A2400" t="s">
        <v>2833</v>
      </c>
      <c r="B2400" t="s">
        <v>2855</v>
      </c>
      <c r="C2400" t="s">
        <v>2137</v>
      </c>
    </row>
    <row r="2401" spans="1:3">
      <c r="A2401" t="s">
        <v>2833</v>
      </c>
      <c r="B2401" t="s">
        <v>2856</v>
      </c>
      <c r="C2401" t="s">
        <v>2137</v>
      </c>
    </row>
    <row r="2402" spans="1:3">
      <c r="A2402" t="s">
        <v>2833</v>
      </c>
      <c r="B2402" t="s">
        <v>2857</v>
      </c>
      <c r="C2402" t="s">
        <v>2137</v>
      </c>
    </row>
    <row r="2403" spans="1:3">
      <c r="A2403" t="s">
        <v>2833</v>
      </c>
      <c r="B2403" t="s">
        <v>2858</v>
      </c>
      <c r="C2403" t="s">
        <v>2137</v>
      </c>
    </row>
    <row r="2404" spans="1:3">
      <c r="A2404" t="s">
        <v>2833</v>
      </c>
      <c r="B2404" t="s">
        <v>2859</v>
      </c>
      <c r="C2404" t="s">
        <v>2137</v>
      </c>
    </row>
    <row r="2405" spans="1:3">
      <c r="A2405" t="s">
        <v>2833</v>
      </c>
      <c r="B2405" t="s">
        <v>2860</v>
      </c>
      <c r="C2405" t="s">
        <v>2137</v>
      </c>
    </row>
    <row r="2406" spans="1:3">
      <c r="A2406" t="s">
        <v>2833</v>
      </c>
      <c r="B2406" t="s">
        <v>2861</v>
      </c>
      <c r="C2406" t="s">
        <v>2137</v>
      </c>
    </row>
    <row r="2407" spans="1:3">
      <c r="A2407" t="s">
        <v>2833</v>
      </c>
      <c r="B2407" t="s">
        <v>2862</v>
      </c>
      <c r="C2407" t="s">
        <v>2137</v>
      </c>
    </row>
    <row r="2408" spans="1:3">
      <c r="A2408" t="s">
        <v>2833</v>
      </c>
      <c r="B2408" t="s">
        <v>2863</v>
      </c>
      <c r="C2408" t="s">
        <v>2137</v>
      </c>
    </row>
    <row r="2409" spans="1:3">
      <c r="A2409" t="s">
        <v>2833</v>
      </c>
      <c r="B2409" t="s">
        <v>2864</v>
      </c>
      <c r="C2409" t="s">
        <v>2137</v>
      </c>
    </row>
    <row r="2410" spans="1:3">
      <c r="A2410" t="s">
        <v>2833</v>
      </c>
      <c r="B2410" t="s">
        <v>2865</v>
      </c>
      <c r="C2410" t="s">
        <v>2137</v>
      </c>
    </row>
    <row r="2411" spans="1:3">
      <c r="A2411" t="s">
        <v>2833</v>
      </c>
      <c r="B2411" t="s">
        <v>2866</v>
      </c>
      <c r="C2411" t="s">
        <v>2137</v>
      </c>
    </row>
    <row r="2412" spans="1:3">
      <c r="A2412" t="s">
        <v>2833</v>
      </c>
      <c r="B2412" t="s">
        <v>2867</v>
      </c>
      <c r="C2412" t="s">
        <v>2137</v>
      </c>
    </row>
    <row r="2413" spans="1:3">
      <c r="A2413" t="s">
        <v>2833</v>
      </c>
      <c r="B2413" t="s">
        <v>2868</v>
      </c>
      <c r="C2413" t="s">
        <v>2137</v>
      </c>
    </row>
    <row r="2414" spans="1:3">
      <c r="A2414" t="s">
        <v>2833</v>
      </c>
      <c r="B2414" t="s">
        <v>2869</v>
      </c>
      <c r="C2414" t="s">
        <v>2137</v>
      </c>
    </row>
    <row r="2415" spans="1:3">
      <c r="A2415" t="s">
        <v>2833</v>
      </c>
      <c r="B2415" t="s">
        <v>2870</v>
      </c>
      <c r="C2415" t="s">
        <v>2137</v>
      </c>
    </row>
    <row r="2416" spans="1:3">
      <c r="A2416" t="s">
        <v>2833</v>
      </c>
      <c r="B2416" t="s">
        <v>2871</v>
      </c>
      <c r="C2416" t="s">
        <v>2137</v>
      </c>
    </row>
    <row r="2417" spans="1:3">
      <c r="A2417" t="s">
        <v>2872</v>
      </c>
      <c r="B2417" t="s">
        <v>2873</v>
      </c>
      <c r="C2417" t="s">
        <v>2137</v>
      </c>
    </row>
    <row r="2418" spans="1:3">
      <c r="A2418" t="s">
        <v>2872</v>
      </c>
      <c r="B2418" t="s">
        <v>2874</v>
      </c>
      <c r="C2418" t="s">
        <v>2137</v>
      </c>
    </row>
    <row r="2419" spans="1:3">
      <c r="A2419" t="s">
        <v>2872</v>
      </c>
      <c r="B2419" t="s">
        <v>2875</v>
      </c>
      <c r="C2419" t="s">
        <v>2137</v>
      </c>
    </row>
    <row r="2420" spans="1:3">
      <c r="A2420" t="s">
        <v>2872</v>
      </c>
      <c r="B2420" t="s">
        <v>2876</v>
      </c>
      <c r="C2420" t="s">
        <v>2137</v>
      </c>
    </row>
    <row r="2421" spans="1:3">
      <c r="A2421" t="s">
        <v>2872</v>
      </c>
      <c r="B2421" t="s">
        <v>2877</v>
      </c>
      <c r="C2421" t="s">
        <v>2137</v>
      </c>
    </row>
    <row r="2422" spans="1:3">
      <c r="A2422" t="s">
        <v>2872</v>
      </c>
      <c r="B2422" t="s">
        <v>2878</v>
      </c>
      <c r="C2422" t="s">
        <v>2137</v>
      </c>
    </row>
    <row r="2423" spans="1:3">
      <c r="A2423" t="s">
        <v>2872</v>
      </c>
      <c r="B2423" t="s">
        <v>2879</v>
      </c>
      <c r="C2423" t="s">
        <v>2137</v>
      </c>
    </row>
    <row r="2424" spans="1:3">
      <c r="A2424" t="s">
        <v>2872</v>
      </c>
      <c r="B2424" t="s">
        <v>2880</v>
      </c>
      <c r="C2424" t="s">
        <v>2137</v>
      </c>
    </row>
    <row r="2425" spans="1:3">
      <c r="A2425" t="s">
        <v>2881</v>
      </c>
      <c r="B2425" t="s">
        <v>2881</v>
      </c>
      <c r="C2425" t="s">
        <v>2137</v>
      </c>
    </row>
    <row r="2426" spans="1:3">
      <c r="A2426" t="s">
        <v>2882</v>
      </c>
      <c r="B2426" t="s">
        <v>2883</v>
      </c>
      <c r="C2426" t="s">
        <v>2137</v>
      </c>
    </row>
    <row r="2427" spans="1:3">
      <c r="A2427" t="s">
        <v>2882</v>
      </c>
      <c r="B2427" t="s">
        <v>2884</v>
      </c>
      <c r="C2427" t="s">
        <v>2137</v>
      </c>
    </row>
    <row r="2428" spans="1:3">
      <c r="A2428" t="s">
        <v>2882</v>
      </c>
      <c r="B2428" t="s">
        <v>2885</v>
      </c>
      <c r="C2428" t="s">
        <v>2137</v>
      </c>
    </row>
    <row r="2429" spans="1:3">
      <c r="A2429" t="s">
        <v>2882</v>
      </c>
      <c r="B2429" t="s">
        <v>2886</v>
      </c>
      <c r="C2429" t="s">
        <v>2137</v>
      </c>
    </row>
    <row r="2430" spans="1:3">
      <c r="A2430" t="s">
        <v>2887</v>
      </c>
      <c r="B2430" t="s">
        <v>2888</v>
      </c>
      <c r="C2430" t="s">
        <v>2137</v>
      </c>
    </row>
    <row r="2431" spans="1:3">
      <c r="A2431" t="s">
        <v>2887</v>
      </c>
      <c r="B2431" t="s">
        <v>2889</v>
      </c>
      <c r="C2431" t="s">
        <v>2137</v>
      </c>
    </row>
    <row r="2432" spans="1:3">
      <c r="A2432" t="s">
        <v>2887</v>
      </c>
      <c r="B2432" t="s">
        <v>2890</v>
      </c>
      <c r="C2432" t="s">
        <v>2137</v>
      </c>
    </row>
    <row r="2433" spans="1:3">
      <c r="A2433" t="s">
        <v>2887</v>
      </c>
      <c r="B2433" t="s">
        <v>2891</v>
      </c>
      <c r="C2433" t="s">
        <v>2137</v>
      </c>
    </row>
    <row r="2434" spans="1:3">
      <c r="A2434" t="s">
        <v>2887</v>
      </c>
      <c r="B2434" t="s">
        <v>2892</v>
      </c>
      <c r="C2434" t="s">
        <v>2137</v>
      </c>
    </row>
    <row r="2435" spans="1:3">
      <c r="A2435" t="s">
        <v>2887</v>
      </c>
      <c r="B2435" t="s">
        <v>2893</v>
      </c>
      <c r="C2435" t="s">
        <v>2137</v>
      </c>
    </row>
    <row r="2436" spans="1:3">
      <c r="A2436" t="s">
        <v>2894</v>
      </c>
      <c r="B2436" t="s">
        <v>2895</v>
      </c>
      <c r="C2436" t="s">
        <v>2137</v>
      </c>
    </row>
    <row r="2437" spans="1:3">
      <c r="A2437" t="s">
        <v>2894</v>
      </c>
      <c r="B2437" t="s">
        <v>2896</v>
      </c>
      <c r="C2437" t="s">
        <v>2137</v>
      </c>
    </row>
    <row r="2438" spans="1:3">
      <c r="A2438" t="s">
        <v>2894</v>
      </c>
      <c r="B2438" t="s">
        <v>2897</v>
      </c>
      <c r="C2438" t="s">
        <v>2137</v>
      </c>
    </row>
    <row r="2439" spans="1:3">
      <c r="A2439" t="s">
        <v>2894</v>
      </c>
      <c r="B2439" t="s">
        <v>2898</v>
      </c>
      <c r="C2439" t="s">
        <v>2137</v>
      </c>
    </row>
    <row r="2440" spans="1:3">
      <c r="A2440" t="s">
        <v>2894</v>
      </c>
      <c r="B2440" t="s">
        <v>2899</v>
      </c>
      <c r="C2440" t="s">
        <v>2137</v>
      </c>
    </row>
    <row r="2441" spans="1:3">
      <c r="A2441" t="s">
        <v>2894</v>
      </c>
      <c r="B2441" t="s">
        <v>2900</v>
      </c>
      <c r="C2441" t="s">
        <v>2137</v>
      </c>
    </row>
    <row r="2442" spans="1:3">
      <c r="A2442" t="s">
        <v>2894</v>
      </c>
      <c r="B2442" t="s">
        <v>2901</v>
      </c>
      <c r="C2442" t="s">
        <v>2137</v>
      </c>
    </row>
    <row r="2443" spans="1:3">
      <c r="A2443" t="s">
        <v>2902</v>
      </c>
      <c r="B2443" t="s">
        <v>2903</v>
      </c>
      <c r="C2443" t="s">
        <v>2137</v>
      </c>
    </row>
    <row r="2444" spans="1:3">
      <c r="A2444" t="s">
        <v>2902</v>
      </c>
      <c r="B2444" t="s">
        <v>2904</v>
      </c>
      <c r="C2444" t="s">
        <v>2137</v>
      </c>
    </row>
    <row r="2445" spans="1:3">
      <c r="A2445" t="s">
        <v>2902</v>
      </c>
      <c r="B2445" t="s">
        <v>2905</v>
      </c>
      <c r="C2445" t="s">
        <v>2137</v>
      </c>
    </row>
    <row r="2446" spans="1:3">
      <c r="A2446" t="s">
        <v>2902</v>
      </c>
      <c r="B2446" t="s">
        <v>2906</v>
      </c>
      <c r="C2446" t="s">
        <v>2137</v>
      </c>
    </row>
    <row r="2447" spans="1:3">
      <c r="A2447" t="s">
        <v>2902</v>
      </c>
      <c r="B2447" t="s">
        <v>2907</v>
      </c>
      <c r="C2447" t="s">
        <v>2137</v>
      </c>
    </row>
    <row r="2448" spans="1:3">
      <c r="A2448" t="s">
        <v>2902</v>
      </c>
      <c r="B2448" t="s">
        <v>2908</v>
      </c>
      <c r="C2448" t="s">
        <v>2137</v>
      </c>
    </row>
    <row r="2449" spans="1:3">
      <c r="A2449" t="s">
        <v>2902</v>
      </c>
      <c r="B2449" t="s">
        <v>2909</v>
      </c>
      <c r="C2449" t="s">
        <v>2137</v>
      </c>
    </row>
    <row r="2450" spans="1:3">
      <c r="A2450" t="s">
        <v>2902</v>
      </c>
      <c r="B2450" t="s">
        <v>2910</v>
      </c>
      <c r="C2450" t="s">
        <v>2137</v>
      </c>
    </row>
    <row r="2451" spans="1:3">
      <c r="A2451" t="s">
        <v>2902</v>
      </c>
      <c r="B2451" t="s">
        <v>2911</v>
      </c>
      <c r="C2451" t="s">
        <v>2137</v>
      </c>
    </row>
    <row r="2452" spans="1:3">
      <c r="A2452" t="s">
        <v>2902</v>
      </c>
      <c r="B2452" t="s">
        <v>2912</v>
      </c>
      <c r="C2452" t="s">
        <v>2137</v>
      </c>
    </row>
    <row r="2453" spans="1:3">
      <c r="A2453" t="s">
        <v>2902</v>
      </c>
      <c r="B2453" t="s">
        <v>2913</v>
      </c>
      <c r="C2453" t="s">
        <v>2137</v>
      </c>
    </row>
    <row r="2454" spans="1:3">
      <c r="A2454" t="s">
        <v>2902</v>
      </c>
      <c r="B2454" t="s">
        <v>2914</v>
      </c>
      <c r="C2454" t="s">
        <v>2137</v>
      </c>
    </row>
    <row r="2455" spans="1:3">
      <c r="A2455" t="s">
        <v>2902</v>
      </c>
      <c r="B2455" t="s">
        <v>2915</v>
      </c>
      <c r="C2455" t="s">
        <v>2137</v>
      </c>
    </row>
    <row r="2456" spans="1:3">
      <c r="A2456" t="s">
        <v>2902</v>
      </c>
      <c r="B2456" t="s">
        <v>2916</v>
      </c>
      <c r="C2456" t="s">
        <v>2137</v>
      </c>
    </row>
    <row r="2457" spans="1:3">
      <c r="A2457" t="s">
        <v>2902</v>
      </c>
      <c r="B2457" t="s">
        <v>2917</v>
      </c>
      <c r="C2457" t="s">
        <v>2137</v>
      </c>
    </row>
    <row r="2458" spans="1:3">
      <c r="A2458" t="s">
        <v>2902</v>
      </c>
      <c r="B2458" t="s">
        <v>2918</v>
      </c>
      <c r="C2458" t="s">
        <v>2137</v>
      </c>
    </row>
    <row r="2459" spans="1:3">
      <c r="A2459" t="s">
        <v>2902</v>
      </c>
      <c r="B2459" t="s">
        <v>2919</v>
      </c>
      <c r="C2459" t="s">
        <v>2137</v>
      </c>
    </row>
    <row r="2460" spans="1:3">
      <c r="A2460" t="s">
        <v>2902</v>
      </c>
      <c r="B2460" t="s">
        <v>2920</v>
      </c>
      <c r="C2460" t="s">
        <v>2137</v>
      </c>
    </row>
    <row r="2461" spans="1:3">
      <c r="A2461" t="s">
        <v>2902</v>
      </c>
      <c r="B2461" t="s">
        <v>2921</v>
      </c>
      <c r="C2461" t="s">
        <v>2137</v>
      </c>
    </row>
    <row r="2462" spans="1:3">
      <c r="A2462" t="s">
        <v>2902</v>
      </c>
      <c r="B2462" t="s">
        <v>2922</v>
      </c>
      <c r="C2462" t="s">
        <v>2137</v>
      </c>
    </row>
    <row r="2463" spans="1:3">
      <c r="A2463" t="s">
        <v>2902</v>
      </c>
      <c r="B2463" t="s">
        <v>2923</v>
      </c>
      <c r="C2463" t="s">
        <v>2137</v>
      </c>
    </row>
    <row r="2464" spans="1:3">
      <c r="A2464" t="s">
        <v>2902</v>
      </c>
      <c r="B2464" t="s">
        <v>2924</v>
      </c>
      <c r="C2464" t="s">
        <v>2137</v>
      </c>
    </row>
    <row r="2465" spans="1:3">
      <c r="A2465" t="s">
        <v>2902</v>
      </c>
      <c r="B2465" t="s">
        <v>2925</v>
      </c>
      <c r="C2465" t="s">
        <v>2137</v>
      </c>
    </row>
    <row r="2466" spans="1:3">
      <c r="A2466" t="s">
        <v>2902</v>
      </c>
      <c r="B2466" t="s">
        <v>2926</v>
      </c>
      <c r="C2466" t="s">
        <v>2137</v>
      </c>
    </row>
    <row r="2467" spans="1:3">
      <c r="A2467" t="s">
        <v>2902</v>
      </c>
      <c r="B2467" t="s">
        <v>2927</v>
      </c>
      <c r="C2467" t="s">
        <v>2137</v>
      </c>
    </row>
    <row r="2468" spans="1:3">
      <c r="A2468" t="s">
        <v>2902</v>
      </c>
      <c r="B2468" t="s">
        <v>2928</v>
      </c>
      <c r="C2468" t="s">
        <v>2137</v>
      </c>
    </row>
    <row r="2469" spans="1:3">
      <c r="A2469" t="s">
        <v>2902</v>
      </c>
      <c r="B2469" t="s">
        <v>2929</v>
      </c>
      <c r="C2469" t="s">
        <v>2137</v>
      </c>
    </row>
    <row r="2470" spans="1:3">
      <c r="A2470" t="s">
        <v>2930</v>
      </c>
      <c r="B2470" t="s">
        <v>2931</v>
      </c>
      <c r="C2470" t="s">
        <v>2137</v>
      </c>
    </row>
    <row r="2471" spans="1:3">
      <c r="A2471" t="s">
        <v>2930</v>
      </c>
      <c r="B2471" t="s">
        <v>2932</v>
      </c>
      <c r="C2471" t="s">
        <v>2137</v>
      </c>
    </row>
    <row r="2472" spans="1:3">
      <c r="A2472" t="s">
        <v>2930</v>
      </c>
      <c r="B2472" t="s">
        <v>2933</v>
      </c>
      <c r="C2472" t="s">
        <v>2137</v>
      </c>
    </row>
    <row r="2473" spans="1:3">
      <c r="A2473" t="s">
        <v>2930</v>
      </c>
      <c r="B2473" t="s">
        <v>2934</v>
      </c>
      <c r="C2473" t="s">
        <v>2137</v>
      </c>
    </row>
    <row r="2474" spans="1:3">
      <c r="A2474" t="s">
        <v>2930</v>
      </c>
      <c r="B2474" t="s">
        <v>2935</v>
      </c>
      <c r="C2474" t="s">
        <v>2137</v>
      </c>
    </row>
    <row r="2475" spans="1:3">
      <c r="A2475" t="s">
        <v>2930</v>
      </c>
      <c r="B2475" t="s">
        <v>2936</v>
      </c>
      <c r="C2475" t="s">
        <v>2137</v>
      </c>
    </row>
    <row r="2476" spans="1:3">
      <c r="A2476" t="s">
        <v>2930</v>
      </c>
      <c r="B2476" t="s">
        <v>2937</v>
      </c>
      <c r="C2476" t="s">
        <v>2137</v>
      </c>
    </row>
    <row r="2477" spans="1:3">
      <c r="A2477" t="s">
        <v>2930</v>
      </c>
      <c r="B2477" t="s">
        <v>2938</v>
      </c>
      <c r="C2477" t="s">
        <v>2137</v>
      </c>
    </row>
    <row r="2478" spans="1:3">
      <c r="A2478" t="s">
        <v>2930</v>
      </c>
      <c r="B2478" t="s">
        <v>2939</v>
      </c>
      <c r="C2478" t="s">
        <v>2137</v>
      </c>
    </row>
    <row r="2479" spans="1:3">
      <c r="A2479" t="s">
        <v>2930</v>
      </c>
      <c r="B2479" t="s">
        <v>2940</v>
      </c>
      <c r="C2479" t="s">
        <v>2137</v>
      </c>
    </row>
    <row r="2480" spans="1:3">
      <c r="A2480" t="s">
        <v>2930</v>
      </c>
      <c r="B2480" t="s">
        <v>2941</v>
      </c>
      <c r="C2480" t="s">
        <v>2137</v>
      </c>
    </row>
    <row r="2481" spans="1:3">
      <c r="A2481" t="s">
        <v>2930</v>
      </c>
      <c r="B2481" t="s">
        <v>2942</v>
      </c>
      <c r="C2481" t="s">
        <v>2137</v>
      </c>
    </row>
    <row r="2482" spans="1:3">
      <c r="A2482" t="s">
        <v>2930</v>
      </c>
      <c r="B2482" t="s">
        <v>2943</v>
      </c>
      <c r="C2482" t="s">
        <v>2137</v>
      </c>
    </row>
    <row r="2483" spans="1:3">
      <c r="A2483" t="s">
        <v>2930</v>
      </c>
      <c r="B2483" t="s">
        <v>2944</v>
      </c>
      <c r="C2483" t="s">
        <v>2137</v>
      </c>
    </row>
    <row r="2484" spans="1:3">
      <c r="A2484" t="s">
        <v>2945</v>
      </c>
      <c r="B2484" t="s">
        <v>2945</v>
      </c>
      <c r="C2484" t="s">
        <v>2137</v>
      </c>
    </row>
    <row r="2485" spans="1:3">
      <c r="A2485" t="s">
        <v>2946</v>
      </c>
      <c r="B2485" t="s">
        <v>2947</v>
      </c>
      <c r="C2485" t="s">
        <v>2948</v>
      </c>
    </row>
    <row r="2486" spans="1:3">
      <c r="A2486" t="s">
        <v>2946</v>
      </c>
      <c r="B2486" t="s">
        <v>2949</v>
      </c>
      <c r="C2486" t="s">
        <v>2948</v>
      </c>
    </row>
    <row r="2487" spans="1:3">
      <c r="A2487" t="s">
        <v>2946</v>
      </c>
      <c r="B2487" t="s">
        <v>2950</v>
      </c>
      <c r="C2487" t="s">
        <v>2948</v>
      </c>
    </row>
    <row r="2488" spans="1:3">
      <c r="A2488" t="s">
        <v>2946</v>
      </c>
      <c r="B2488" t="s">
        <v>2951</v>
      </c>
      <c r="C2488" t="s">
        <v>2948</v>
      </c>
    </row>
    <row r="2489" spans="1:3">
      <c r="A2489" t="s">
        <v>2946</v>
      </c>
      <c r="B2489" t="s">
        <v>2952</v>
      </c>
      <c r="C2489" t="s">
        <v>2948</v>
      </c>
    </row>
    <row r="2490" spans="1:3">
      <c r="A2490" t="s">
        <v>2946</v>
      </c>
      <c r="B2490" t="s">
        <v>2953</v>
      </c>
      <c r="C2490" t="s">
        <v>2948</v>
      </c>
    </row>
    <row r="2491" spans="1:3">
      <c r="A2491" t="s">
        <v>2946</v>
      </c>
      <c r="B2491" t="s">
        <v>2954</v>
      </c>
      <c r="C2491" t="s">
        <v>2948</v>
      </c>
    </row>
    <row r="2492" spans="1:3">
      <c r="A2492" t="s">
        <v>2946</v>
      </c>
      <c r="B2492" t="s">
        <v>2955</v>
      </c>
      <c r="C2492" t="s">
        <v>2948</v>
      </c>
    </row>
    <row r="2493" spans="1:3">
      <c r="A2493" t="s">
        <v>2956</v>
      </c>
      <c r="B2493" t="s">
        <v>2957</v>
      </c>
      <c r="C2493" t="s">
        <v>2948</v>
      </c>
    </row>
    <row r="2494" spans="1:3">
      <c r="A2494" t="s">
        <v>2956</v>
      </c>
      <c r="B2494" t="s">
        <v>2958</v>
      </c>
      <c r="C2494" t="s">
        <v>2948</v>
      </c>
    </row>
    <row r="2495" spans="1:3">
      <c r="A2495" t="s">
        <v>2956</v>
      </c>
      <c r="B2495" t="s">
        <v>2959</v>
      </c>
      <c r="C2495" t="s">
        <v>2948</v>
      </c>
    </row>
    <row r="2496" spans="1:3">
      <c r="A2496" t="s">
        <v>2956</v>
      </c>
      <c r="B2496" t="s">
        <v>2960</v>
      </c>
      <c r="C2496" t="s">
        <v>2948</v>
      </c>
    </row>
    <row r="2497" spans="1:3">
      <c r="A2497" t="s">
        <v>2956</v>
      </c>
      <c r="B2497" t="s">
        <v>2961</v>
      </c>
      <c r="C2497" t="s">
        <v>2948</v>
      </c>
    </row>
    <row r="2498" spans="1:3">
      <c r="A2498" t="s">
        <v>2956</v>
      </c>
      <c r="B2498" t="s">
        <v>2962</v>
      </c>
      <c r="C2498" t="s">
        <v>2948</v>
      </c>
    </row>
    <row r="2499" spans="1:3">
      <c r="A2499" t="s">
        <v>2956</v>
      </c>
      <c r="B2499" t="s">
        <v>2963</v>
      </c>
      <c r="C2499" t="s">
        <v>2948</v>
      </c>
    </row>
    <row r="2500" spans="1:3">
      <c r="A2500" t="s">
        <v>2956</v>
      </c>
      <c r="B2500" t="s">
        <v>2964</v>
      </c>
      <c r="C2500" t="s">
        <v>2948</v>
      </c>
    </row>
    <row r="2501" spans="1:3">
      <c r="A2501" t="s">
        <v>2956</v>
      </c>
      <c r="B2501" t="s">
        <v>2965</v>
      </c>
      <c r="C2501" t="s">
        <v>2948</v>
      </c>
    </row>
    <row r="2502" spans="1:3">
      <c r="A2502" t="s">
        <v>2956</v>
      </c>
      <c r="B2502" t="s">
        <v>2966</v>
      </c>
      <c r="C2502" t="s">
        <v>2948</v>
      </c>
    </row>
    <row r="2503" spans="1:3">
      <c r="A2503" t="s">
        <v>2956</v>
      </c>
      <c r="B2503" t="s">
        <v>2967</v>
      </c>
      <c r="C2503" t="s">
        <v>2948</v>
      </c>
    </row>
    <row r="2504" spans="1:3">
      <c r="A2504" t="s">
        <v>2956</v>
      </c>
      <c r="B2504" t="s">
        <v>2968</v>
      </c>
      <c r="C2504" t="s">
        <v>2948</v>
      </c>
    </row>
    <row r="2505" spans="1:3">
      <c r="A2505" t="s">
        <v>2956</v>
      </c>
      <c r="B2505" t="s">
        <v>2969</v>
      </c>
      <c r="C2505" t="s">
        <v>2948</v>
      </c>
    </row>
    <row r="2506" spans="1:3">
      <c r="A2506" t="s">
        <v>2956</v>
      </c>
      <c r="B2506" t="s">
        <v>2970</v>
      </c>
      <c r="C2506" t="s">
        <v>2948</v>
      </c>
    </row>
    <row r="2507" spans="1:3">
      <c r="A2507" t="s">
        <v>2956</v>
      </c>
      <c r="B2507" t="s">
        <v>2971</v>
      </c>
      <c r="C2507" t="s">
        <v>2948</v>
      </c>
    </row>
    <row r="2508" spans="1:3">
      <c r="A2508" t="s">
        <v>2956</v>
      </c>
      <c r="B2508" t="s">
        <v>2972</v>
      </c>
      <c r="C2508" t="s">
        <v>2948</v>
      </c>
    </row>
    <row r="2509" spans="1:3">
      <c r="A2509" t="s">
        <v>2956</v>
      </c>
      <c r="B2509" t="s">
        <v>2973</v>
      </c>
      <c r="C2509" t="s">
        <v>2948</v>
      </c>
    </row>
    <row r="2510" spans="1:3">
      <c r="A2510" t="s">
        <v>2956</v>
      </c>
      <c r="B2510" t="s">
        <v>2974</v>
      </c>
      <c r="C2510" t="s">
        <v>2948</v>
      </c>
    </row>
    <row r="2511" spans="1:3">
      <c r="A2511" t="s">
        <v>2956</v>
      </c>
      <c r="B2511" t="s">
        <v>2975</v>
      </c>
      <c r="C2511" t="s">
        <v>2948</v>
      </c>
    </row>
    <row r="2512" spans="1:3">
      <c r="A2512" t="s">
        <v>2956</v>
      </c>
      <c r="B2512" t="s">
        <v>2976</v>
      </c>
      <c r="C2512" t="s">
        <v>2948</v>
      </c>
    </row>
    <row r="2513" spans="1:3">
      <c r="A2513" t="s">
        <v>2977</v>
      </c>
      <c r="B2513" t="s">
        <v>2978</v>
      </c>
      <c r="C2513" t="s">
        <v>2948</v>
      </c>
    </row>
    <row r="2514" spans="1:3">
      <c r="A2514" t="s">
        <v>2977</v>
      </c>
      <c r="B2514" t="s">
        <v>2979</v>
      </c>
      <c r="C2514" t="s">
        <v>2948</v>
      </c>
    </row>
    <row r="2515" spans="1:3">
      <c r="A2515" t="s">
        <v>2977</v>
      </c>
      <c r="B2515" t="s">
        <v>2980</v>
      </c>
      <c r="C2515" t="s">
        <v>2948</v>
      </c>
    </row>
    <row r="2516" spans="1:3">
      <c r="A2516" t="s">
        <v>2977</v>
      </c>
      <c r="B2516" t="s">
        <v>2981</v>
      </c>
      <c r="C2516" t="s">
        <v>2948</v>
      </c>
    </row>
    <row r="2517" spans="1:3">
      <c r="A2517" t="s">
        <v>2977</v>
      </c>
      <c r="B2517" t="s">
        <v>2982</v>
      </c>
      <c r="C2517" t="s">
        <v>2948</v>
      </c>
    </row>
    <row r="2518" spans="1:3">
      <c r="A2518" t="s">
        <v>2977</v>
      </c>
      <c r="B2518" t="s">
        <v>2983</v>
      </c>
      <c r="C2518" t="s">
        <v>2948</v>
      </c>
    </row>
    <row r="2519" spans="1:3">
      <c r="A2519" t="s">
        <v>2977</v>
      </c>
      <c r="B2519" t="s">
        <v>2984</v>
      </c>
      <c r="C2519" t="s">
        <v>2948</v>
      </c>
    </row>
    <row r="2520" spans="1:3">
      <c r="A2520" t="s">
        <v>2977</v>
      </c>
      <c r="B2520" t="s">
        <v>2985</v>
      </c>
      <c r="C2520" t="s">
        <v>2948</v>
      </c>
    </row>
    <row r="2521" spans="1:3">
      <c r="A2521" t="s">
        <v>2977</v>
      </c>
      <c r="B2521" t="s">
        <v>2986</v>
      </c>
      <c r="C2521" t="s">
        <v>2948</v>
      </c>
    </row>
    <row r="2522" spans="1:3">
      <c r="A2522" t="s">
        <v>2977</v>
      </c>
      <c r="B2522" t="s">
        <v>2987</v>
      </c>
      <c r="C2522" t="s">
        <v>2948</v>
      </c>
    </row>
    <row r="2523" spans="1:3">
      <c r="A2523" t="s">
        <v>2977</v>
      </c>
      <c r="B2523" t="s">
        <v>2988</v>
      </c>
      <c r="C2523" t="s">
        <v>2948</v>
      </c>
    </row>
    <row r="2524" spans="1:3">
      <c r="A2524" t="s">
        <v>2977</v>
      </c>
      <c r="B2524" t="s">
        <v>2989</v>
      </c>
      <c r="C2524" t="s">
        <v>2948</v>
      </c>
    </row>
    <row r="2525" spans="1:3">
      <c r="A2525" t="s">
        <v>2977</v>
      </c>
      <c r="B2525" t="s">
        <v>2990</v>
      </c>
      <c r="C2525" t="s">
        <v>2948</v>
      </c>
    </row>
    <row r="2526" spans="1:3">
      <c r="A2526" t="s">
        <v>2977</v>
      </c>
      <c r="B2526" t="s">
        <v>2991</v>
      </c>
      <c r="C2526" t="s">
        <v>2948</v>
      </c>
    </row>
    <row r="2527" spans="1:3">
      <c r="A2527" t="s">
        <v>2977</v>
      </c>
      <c r="B2527" t="s">
        <v>2992</v>
      </c>
      <c r="C2527" t="s">
        <v>2948</v>
      </c>
    </row>
    <row r="2528" spans="1:3">
      <c r="A2528" t="s">
        <v>2977</v>
      </c>
      <c r="B2528" t="s">
        <v>2993</v>
      </c>
      <c r="C2528" t="s">
        <v>2948</v>
      </c>
    </row>
    <row r="2529" spans="1:3">
      <c r="A2529" t="s">
        <v>2977</v>
      </c>
      <c r="B2529" t="s">
        <v>2994</v>
      </c>
      <c r="C2529" t="s">
        <v>2948</v>
      </c>
    </row>
    <row r="2530" spans="1:3">
      <c r="A2530" t="s">
        <v>2977</v>
      </c>
      <c r="B2530" t="s">
        <v>2995</v>
      </c>
      <c r="C2530" t="s">
        <v>2948</v>
      </c>
    </row>
    <row r="2531" spans="1:3">
      <c r="A2531" t="s">
        <v>2977</v>
      </c>
      <c r="B2531" t="s">
        <v>2996</v>
      </c>
      <c r="C2531" t="s">
        <v>2948</v>
      </c>
    </row>
    <row r="2532" spans="1:3">
      <c r="A2532" t="s">
        <v>2977</v>
      </c>
      <c r="B2532" t="s">
        <v>2997</v>
      </c>
      <c r="C2532" t="s">
        <v>2948</v>
      </c>
    </row>
    <row r="2533" spans="1:3">
      <c r="A2533" t="s">
        <v>2977</v>
      </c>
      <c r="B2533" t="s">
        <v>2998</v>
      </c>
      <c r="C2533" t="s">
        <v>2948</v>
      </c>
    </row>
    <row r="2534" spans="1:3">
      <c r="A2534" t="s">
        <v>2977</v>
      </c>
      <c r="B2534" t="s">
        <v>2999</v>
      </c>
      <c r="C2534" t="s">
        <v>2948</v>
      </c>
    </row>
    <row r="2535" spans="1:3">
      <c r="A2535" t="s">
        <v>2977</v>
      </c>
      <c r="B2535" t="s">
        <v>3000</v>
      </c>
      <c r="C2535" t="s">
        <v>2948</v>
      </c>
    </row>
    <row r="2536" spans="1:3">
      <c r="A2536" t="s">
        <v>2977</v>
      </c>
      <c r="B2536" t="s">
        <v>3001</v>
      </c>
      <c r="C2536" t="s">
        <v>2948</v>
      </c>
    </row>
    <row r="2537" spans="1:3">
      <c r="A2537" t="s">
        <v>2977</v>
      </c>
      <c r="B2537" t="s">
        <v>3002</v>
      </c>
      <c r="C2537" t="s">
        <v>2948</v>
      </c>
    </row>
    <row r="2538" spans="1:3">
      <c r="A2538" t="s">
        <v>2977</v>
      </c>
      <c r="B2538" t="s">
        <v>3003</v>
      </c>
      <c r="C2538" t="s">
        <v>2948</v>
      </c>
    </row>
    <row r="2539" spans="1:3">
      <c r="A2539" t="s">
        <v>2977</v>
      </c>
      <c r="B2539" t="s">
        <v>3004</v>
      </c>
      <c r="C2539" t="s">
        <v>2948</v>
      </c>
    </row>
    <row r="2540" spans="1:3">
      <c r="A2540" t="s">
        <v>2977</v>
      </c>
      <c r="B2540" t="s">
        <v>3005</v>
      </c>
      <c r="C2540" t="s">
        <v>2948</v>
      </c>
    </row>
    <row r="2541" spans="1:3">
      <c r="A2541" t="s">
        <v>2977</v>
      </c>
      <c r="B2541" t="s">
        <v>3006</v>
      </c>
      <c r="C2541" t="s">
        <v>2948</v>
      </c>
    </row>
    <row r="2542" spans="1:3">
      <c r="A2542" t="s">
        <v>2977</v>
      </c>
      <c r="B2542" t="s">
        <v>3007</v>
      </c>
      <c r="C2542" t="s">
        <v>2948</v>
      </c>
    </row>
    <row r="2543" spans="1:3">
      <c r="A2543" t="s">
        <v>2977</v>
      </c>
      <c r="B2543" t="s">
        <v>3008</v>
      </c>
      <c r="C2543" t="s">
        <v>2948</v>
      </c>
    </row>
    <row r="2544" spans="1:3">
      <c r="A2544" t="s">
        <v>2977</v>
      </c>
      <c r="B2544" t="s">
        <v>3009</v>
      </c>
      <c r="C2544" t="s">
        <v>2948</v>
      </c>
    </row>
    <row r="2545" spans="1:3">
      <c r="A2545" t="s">
        <v>2977</v>
      </c>
      <c r="B2545" t="s">
        <v>3010</v>
      </c>
      <c r="C2545" t="s">
        <v>2948</v>
      </c>
    </row>
    <row r="2546" spans="1:3">
      <c r="A2546" t="s">
        <v>2977</v>
      </c>
      <c r="B2546" t="s">
        <v>3011</v>
      </c>
      <c r="C2546" t="s">
        <v>2948</v>
      </c>
    </row>
    <row r="2547" spans="1:3">
      <c r="A2547" t="s">
        <v>3012</v>
      </c>
      <c r="B2547" t="s">
        <v>3013</v>
      </c>
      <c r="C2547" t="s">
        <v>2948</v>
      </c>
    </row>
    <row r="2548" spans="1:3">
      <c r="A2548" t="s">
        <v>3012</v>
      </c>
      <c r="B2548" t="s">
        <v>3014</v>
      </c>
      <c r="C2548" t="s">
        <v>2948</v>
      </c>
    </row>
    <row r="2549" spans="1:3">
      <c r="A2549" t="s">
        <v>3012</v>
      </c>
      <c r="B2549" t="s">
        <v>3015</v>
      </c>
      <c r="C2549" t="s">
        <v>2948</v>
      </c>
    </row>
    <row r="2550" spans="1:3">
      <c r="A2550" t="s">
        <v>3012</v>
      </c>
      <c r="B2550" t="s">
        <v>3016</v>
      </c>
      <c r="C2550" t="s">
        <v>2948</v>
      </c>
    </row>
    <row r="2551" spans="1:3">
      <c r="A2551" t="s">
        <v>3012</v>
      </c>
      <c r="B2551" t="s">
        <v>3017</v>
      </c>
      <c r="C2551" t="s">
        <v>2948</v>
      </c>
    </row>
    <row r="2552" spans="1:3">
      <c r="A2552" t="s">
        <v>3012</v>
      </c>
      <c r="B2552" t="s">
        <v>3018</v>
      </c>
      <c r="C2552" t="s">
        <v>2948</v>
      </c>
    </row>
    <row r="2553" spans="1:3">
      <c r="A2553" t="s">
        <v>3012</v>
      </c>
      <c r="B2553" t="s">
        <v>3019</v>
      </c>
      <c r="C2553" t="s">
        <v>2948</v>
      </c>
    </row>
    <row r="2554" spans="1:3">
      <c r="A2554" t="s">
        <v>3012</v>
      </c>
      <c r="B2554" t="s">
        <v>3020</v>
      </c>
      <c r="C2554" t="s">
        <v>2948</v>
      </c>
    </row>
    <row r="2555" spans="1:3">
      <c r="A2555" t="s">
        <v>3012</v>
      </c>
      <c r="B2555" t="s">
        <v>3021</v>
      </c>
      <c r="C2555" t="s">
        <v>2948</v>
      </c>
    </row>
    <row r="2556" spans="1:3">
      <c r="A2556" t="s">
        <v>3012</v>
      </c>
      <c r="B2556" t="s">
        <v>3022</v>
      </c>
      <c r="C2556" t="s">
        <v>2948</v>
      </c>
    </row>
    <row r="2557" spans="1:3">
      <c r="A2557" t="s">
        <v>3012</v>
      </c>
      <c r="B2557" t="s">
        <v>3023</v>
      </c>
      <c r="C2557" t="s">
        <v>2948</v>
      </c>
    </row>
    <row r="2558" spans="1:3">
      <c r="A2558" t="s">
        <v>3012</v>
      </c>
      <c r="B2558" t="s">
        <v>3024</v>
      </c>
      <c r="C2558" t="s">
        <v>2948</v>
      </c>
    </row>
    <row r="2559" spans="1:3">
      <c r="A2559" t="s">
        <v>3012</v>
      </c>
      <c r="B2559" t="s">
        <v>3025</v>
      </c>
      <c r="C2559" t="s">
        <v>2948</v>
      </c>
    </row>
    <row r="2560" spans="1:3">
      <c r="A2560" t="s">
        <v>3012</v>
      </c>
      <c r="B2560" t="s">
        <v>3026</v>
      </c>
      <c r="C2560" t="s">
        <v>2948</v>
      </c>
    </row>
    <row r="2561" spans="1:3">
      <c r="A2561" t="s">
        <v>3012</v>
      </c>
      <c r="B2561" t="s">
        <v>3027</v>
      </c>
      <c r="C2561" t="s">
        <v>2948</v>
      </c>
    </row>
    <row r="2562" spans="1:3">
      <c r="A2562" t="s">
        <v>3012</v>
      </c>
      <c r="B2562" t="s">
        <v>3028</v>
      </c>
      <c r="C2562" t="s">
        <v>2948</v>
      </c>
    </row>
    <row r="2563" spans="1:3">
      <c r="A2563" t="s">
        <v>3012</v>
      </c>
      <c r="B2563" t="s">
        <v>3029</v>
      </c>
      <c r="C2563" t="s">
        <v>2948</v>
      </c>
    </row>
    <row r="2564" spans="1:3">
      <c r="A2564" t="s">
        <v>3012</v>
      </c>
      <c r="B2564" t="s">
        <v>3030</v>
      </c>
      <c r="C2564" t="s">
        <v>2948</v>
      </c>
    </row>
    <row r="2565" spans="1:3">
      <c r="A2565" t="s">
        <v>3012</v>
      </c>
      <c r="B2565" t="s">
        <v>3031</v>
      </c>
      <c r="C2565" t="s">
        <v>2948</v>
      </c>
    </row>
    <row r="2566" spans="1:3">
      <c r="A2566" t="s">
        <v>3012</v>
      </c>
      <c r="B2566" t="s">
        <v>3032</v>
      </c>
      <c r="C2566" t="s">
        <v>2948</v>
      </c>
    </row>
    <row r="2567" spans="1:3">
      <c r="A2567" t="s">
        <v>3012</v>
      </c>
      <c r="B2567" t="s">
        <v>3033</v>
      </c>
      <c r="C2567" t="s">
        <v>2948</v>
      </c>
    </row>
    <row r="2568" spans="1:3">
      <c r="A2568" t="s">
        <v>3012</v>
      </c>
      <c r="B2568" t="s">
        <v>3034</v>
      </c>
      <c r="C2568" t="s">
        <v>2948</v>
      </c>
    </row>
    <row r="2569" spans="1:3">
      <c r="A2569" t="s">
        <v>3012</v>
      </c>
      <c r="B2569" t="s">
        <v>3035</v>
      </c>
      <c r="C2569" t="s">
        <v>2948</v>
      </c>
    </row>
    <row r="2570" spans="1:3">
      <c r="A2570" t="s">
        <v>3012</v>
      </c>
      <c r="B2570" t="s">
        <v>3036</v>
      </c>
      <c r="C2570" t="s">
        <v>2948</v>
      </c>
    </row>
    <row r="2571" spans="1:3">
      <c r="A2571" t="s">
        <v>3012</v>
      </c>
      <c r="B2571" t="s">
        <v>3037</v>
      </c>
      <c r="C2571" t="s">
        <v>2948</v>
      </c>
    </row>
    <row r="2572" spans="1:3">
      <c r="A2572" t="s">
        <v>3012</v>
      </c>
      <c r="B2572" t="s">
        <v>3038</v>
      </c>
      <c r="C2572" t="s">
        <v>2948</v>
      </c>
    </row>
    <row r="2573" spans="1:3">
      <c r="A2573" t="s">
        <v>3012</v>
      </c>
      <c r="B2573" t="s">
        <v>3039</v>
      </c>
      <c r="C2573" t="s">
        <v>2948</v>
      </c>
    </row>
    <row r="2574" spans="1:3">
      <c r="A2574" t="s">
        <v>3012</v>
      </c>
      <c r="B2574" t="s">
        <v>3040</v>
      </c>
      <c r="C2574" t="s">
        <v>2948</v>
      </c>
    </row>
    <row r="2575" spans="1:3">
      <c r="A2575" t="s">
        <v>3012</v>
      </c>
      <c r="B2575" t="s">
        <v>1998</v>
      </c>
      <c r="C2575" t="s">
        <v>2948</v>
      </c>
    </row>
    <row r="2576" spans="1:3">
      <c r="A2576" t="s">
        <v>3012</v>
      </c>
      <c r="B2576" t="s">
        <v>3041</v>
      </c>
      <c r="C2576" t="s">
        <v>2948</v>
      </c>
    </row>
    <row r="2577" spans="1:3">
      <c r="A2577" t="s">
        <v>3012</v>
      </c>
      <c r="B2577" t="s">
        <v>3042</v>
      </c>
      <c r="C2577" t="s">
        <v>2948</v>
      </c>
    </row>
    <row r="2578" spans="1:3">
      <c r="A2578" t="s">
        <v>3012</v>
      </c>
      <c r="B2578" t="s">
        <v>3043</v>
      </c>
      <c r="C2578" t="s">
        <v>2948</v>
      </c>
    </row>
    <row r="2579" spans="1:3">
      <c r="A2579" t="s">
        <v>3012</v>
      </c>
      <c r="B2579" t="s">
        <v>3044</v>
      </c>
      <c r="C2579" t="s">
        <v>2948</v>
      </c>
    </row>
    <row r="2580" spans="1:3">
      <c r="A2580" t="s">
        <v>3012</v>
      </c>
      <c r="B2580" t="s">
        <v>3045</v>
      </c>
      <c r="C2580" t="s">
        <v>2948</v>
      </c>
    </row>
    <row r="2581" spans="1:3">
      <c r="A2581" t="s">
        <v>3012</v>
      </c>
      <c r="B2581" t="s">
        <v>3046</v>
      </c>
      <c r="C2581" t="s">
        <v>2948</v>
      </c>
    </row>
    <row r="2582" spans="1:3">
      <c r="A2582" t="s">
        <v>3012</v>
      </c>
      <c r="B2582" t="s">
        <v>3047</v>
      </c>
      <c r="C2582" t="s">
        <v>2948</v>
      </c>
    </row>
    <row r="2583" spans="1:3">
      <c r="A2583" t="s">
        <v>3012</v>
      </c>
      <c r="B2583" t="s">
        <v>3048</v>
      </c>
      <c r="C2583" t="s">
        <v>2948</v>
      </c>
    </row>
    <row r="2584" spans="1:3">
      <c r="A2584" t="s">
        <v>3049</v>
      </c>
      <c r="B2584" t="s">
        <v>3050</v>
      </c>
      <c r="C2584" t="s">
        <v>2948</v>
      </c>
    </row>
    <row r="2585" spans="1:3">
      <c r="A2585" t="s">
        <v>3049</v>
      </c>
      <c r="B2585" t="s">
        <v>3051</v>
      </c>
      <c r="C2585" t="s">
        <v>2948</v>
      </c>
    </row>
    <row r="2586" spans="1:3">
      <c r="A2586" t="s">
        <v>3049</v>
      </c>
      <c r="B2586" t="s">
        <v>3052</v>
      </c>
      <c r="C2586" t="s">
        <v>2948</v>
      </c>
    </row>
    <row r="2587" spans="1:3">
      <c r="A2587" t="s">
        <v>3049</v>
      </c>
      <c r="B2587" t="s">
        <v>3053</v>
      </c>
      <c r="C2587" t="s">
        <v>2948</v>
      </c>
    </row>
    <row r="2588" spans="1:3">
      <c r="A2588" t="s">
        <v>3049</v>
      </c>
      <c r="B2588" t="s">
        <v>3054</v>
      </c>
      <c r="C2588" t="s">
        <v>2948</v>
      </c>
    </row>
    <row r="2589" spans="1:3">
      <c r="A2589" t="s">
        <v>3049</v>
      </c>
      <c r="B2589" t="s">
        <v>3055</v>
      </c>
      <c r="C2589" t="s">
        <v>2948</v>
      </c>
    </row>
    <row r="2590" spans="1:3">
      <c r="A2590" t="s">
        <v>3049</v>
      </c>
      <c r="B2590" t="s">
        <v>3056</v>
      </c>
      <c r="C2590" t="s">
        <v>2948</v>
      </c>
    </row>
    <row r="2591" spans="1:3">
      <c r="A2591" t="s">
        <v>3049</v>
      </c>
      <c r="B2591" t="s">
        <v>3057</v>
      </c>
      <c r="C2591" t="s">
        <v>2948</v>
      </c>
    </row>
    <row r="2592" spans="1:3">
      <c r="A2592" t="s">
        <v>3049</v>
      </c>
      <c r="B2592" t="s">
        <v>3058</v>
      </c>
      <c r="C2592" t="s">
        <v>2948</v>
      </c>
    </row>
    <row r="2593" spans="1:3">
      <c r="A2593" t="s">
        <v>3049</v>
      </c>
      <c r="B2593" t="s">
        <v>3059</v>
      </c>
      <c r="C2593" t="s">
        <v>2948</v>
      </c>
    </row>
    <row r="2594" spans="1:3">
      <c r="A2594" t="s">
        <v>3049</v>
      </c>
      <c r="B2594" t="s">
        <v>3060</v>
      </c>
      <c r="C2594" t="s">
        <v>2948</v>
      </c>
    </row>
    <row r="2595" spans="1:3">
      <c r="A2595" t="s">
        <v>3049</v>
      </c>
      <c r="B2595" t="s">
        <v>3061</v>
      </c>
      <c r="C2595" t="s">
        <v>2948</v>
      </c>
    </row>
    <row r="2596" spans="1:3">
      <c r="A2596" t="s">
        <v>3062</v>
      </c>
      <c r="B2596" t="s">
        <v>627</v>
      </c>
      <c r="C2596" t="s">
        <v>2948</v>
      </c>
    </row>
    <row r="2597" spans="1:3">
      <c r="A2597" t="s">
        <v>3062</v>
      </c>
      <c r="B2597" t="s">
        <v>660</v>
      </c>
      <c r="C2597" t="s">
        <v>2948</v>
      </c>
    </row>
    <row r="2598" spans="1:3">
      <c r="A2598" t="s">
        <v>3062</v>
      </c>
      <c r="B2598" t="s">
        <v>662</v>
      </c>
      <c r="C2598" t="s">
        <v>2948</v>
      </c>
    </row>
    <row r="2599" spans="1:3">
      <c r="A2599" t="s">
        <v>3062</v>
      </c>
      <c r="B2599" t="s">
        <v>3063</v>
      </c>
      <c r="C2599" t="s">
        <v>2948</v>
      </c>
    </row>
    <row r="2600" spans="1:3">
      <c r="A2600" t="s">
        <v>3062</v>
      </c>
      <c r="B2600" t="s">
        <v>3064</v>
      </c>
      <c r="C2600" t="s">
        <v>2948</v>
      </c>
    </row>
    <row r="2601" spans="1:3">
      <c r="A2601" t="s">
        <v>3062</v>
      </c>
      <c r="B2601" t="s">
        <v>3065</v>
      </c>
      <c r="C2601" t="s">
        <v>2948</v>
      </c>
    </row>
    <row r="2602" spans="1:3">
      <c r="A2602" t="s">
        <v>3062</v>
      </c>
      <c r="B2602" t="s">
        <v>850</v>
      </c>
      <c r="C2602" t="s">
        <v>2948</v>
      </c>
    </row>
    <row r="2603" spans="1:3">
      <c r="A2603" t="s">
        <v>3062</v>
      </c>
      <c r="B2603" t="s">
        <v>3066</v>
      </c>
      <c r="C2603" t="s">
        <v>2948</v>
      </c>
    </row>
    <row r="2604" spans="1:3">
      <c r="A2604" t="s">
        <v>3062</v>
      </c>
      <c r="B2604" t="s">
        <v>668</v>
      </c>
      <c r="C2604" t="s">
        <v>2948</v>
      </c>
    </row>
    <row r="2605" spans="1:3">
      <c r="A2605" t="s">
        <v>3067</v>
      </c>
      <c r="B2605" t="s">
        <v>3068</v>
      </c>
      <c r="C2605" t="s">
        <v>2948</v>
      </c>
    </row>
    <row r="2606" spans="1:3">
      <c r="A2606" t="s">
        <v>3067</v>
      </c>
      <c r="B2606" t="s">
        <v>3069</v>
      </c>
      <c r="C2606" t="s">
        <v>2948</v>
      </c>
    </row>
    <row r="2607" spans="1:3">
      <c r="A2607" t="s">
        <v>3067</v>
      </c>
      <c r="B2607" t="s">
        <v>3070</v>
      </c>
      <c r="C2607" t="s">
        <v>2948</v>
      </c>
    </row>
    <row r="2608" spans="1:3">
      <c r="A2608" t="s">
        <v>3067</v>
      </c>
      <c r="B2608" t="s">
        <v>3071</v>
      </c>
      <c r="C2608" t="s">
        <v>2948</v>
      </c>
    </row>
    <row r="2609" spans="1:3">
      <c r="A2609" t="s">
        <v>3067</v>
      </c>
      <c r="B2609" t="s">
        <v>3072</v>
      </c>
      <c r="C2609" t="s">
        <v>2948</v>
      </c>
    </row>
    <row r="2610" spans="1:3">
      <c r="A2610" t="s">
        <v>3067</v>
      </c>
      <c r="B2610" t="s">
        <v>3073</v>
      </c>
      <c r="C2610" t="s">
        <v>2948</v>
      </c>
    </row>
    <row r="2611" spans="1:3">
      <c r="A2611" t="s">
        <v>3067</v>
      </c>
      <c r="B2611" t="s">
        <v>3074</v>
      </c>
      <c r="C2611" t="s">
        <v>2948</v>
      </c>
    </row>
    <row r="2612" spans="1:3">
      <c r="A2612" t="s">
        <v>3067</v>
      </c>
      <c r="B2612" t="s">
        <v>3075</v>
      </c>
      <c r="C2612" t="s">
        <v>2948</v>
      </c>
    </row>
    <row r="2613" spans="1:3">
      <c r="A2613" t="s">
        <v>3067</v>
      </c>
      <c r="B2613" t="s">
        <v>3076</v>
      </c>
      <c r="C2613" t="s">
        <v>2948</v>
      </c>
    </row>
    <row r="2614" spans="1:3">
      <c r="A2614" t="s">
        <v>3067</v>
      </c>
      <c r="B2614" t="s">
        <v>3077</v>
      </c>
      <c r="C2614" t="s">
        <v>2948</v>
      </c>
    </row>
    <row r="2615" spans="1:3">
      <c r="A2615" t="s">
        <v>3067</v>
      </c>
      <c r="B2615" t="s">
        <v>3078</v>
      </c>
      <c r="C2615" t="s">
        <v>2948</v>
      </c>
    </row>
    <row r="2616" spans="1:3">
      <c r="A2616" t="s">
        <v>3067</v>
      </c>
      <c r="B2616" t="s">
        <v>3079</v>
      </c>
      <c r="C2616" t="s">
        <v>2948</v>
      </c>
    </row>
    <row r="2617" spans="1:3">
      <c r="A2617" t="s">
        <v>3067</v>
      </c>
      <c r="B2617" t="s">
        <v>3080</v>
      </c>
      <c r="C2617" t="s">
        <v>2948</v>
      </c>
    </row>
    <row r="2618" spans="1:3">
      <c r="A2618" t="s">
        <v>3067</v>
      </c>
      <c r="B2618" t="s">
        <v>3081</v>
      </c>
      <c r="C2618" t="s">
        <v>2948</v>
      </c>
    </row>
    <row r="2619" spans="1:3">
      <c r="A2619" t="s">
        <v>3067</v>
      </c>
      <c r="B2619" t="s">
        <v>3082</v>
      </c>
      <c r="C2619" t="s">
        <v>2948</v>
      </c>
    </row>
    <row r="2620" spans="1:3">
      <c r="A2620" t="s">
        <v>3067</v>
      </c>
      <c r="B2620" t="s">
        <v>3083</v>
      </c>
      <c r="C2620" t="s">
        <v>2948</v>
      </c>
    </row>
    <row r="2621" spans="1:3">
      <c r="A2621" t="s">
        <v>3067</v>
      </c>
      <c r="B2621" t="s">
        <v>3084</v>
      </c>
      <c r="C2621" t="s">
        <v>2948</v>
      </c>
    </row>
    <row r="2622" spans="1:3">
      <c r="A2622" t="s">
        <v>3067</v>
      </c>
      <c r="B2622" t="s">
        <v>3085</v>
      </c>
      <c r="C2622" t="s">
        <v>2948</v>
      </c>
    </row>
    <row r="2623" spans="1:3">
      <c r="A2623" t="s">
        <v>3086</v>
      </c>
      <c r="B2623" t="s">
        <v>3087</v>
      </c>
      <c r="C2623" t="s">
        <v>2948</v>
      </c>
    </row>
    <row r="2624" spans="1:3">
      <c r="A2624" t="s">
        <v>3086</v>
      </c>
      <c r="B2624" t="s">
        <v>3088</v>
      </c>
      <c r="C2624" t="s">
        <v>2948</v>
      </c>
    </row>
    <row r="2625" spans="1:3">
      <c r="A2625" t="s">
        <v>3086</v>
      </c>
      <c r="B2625" t="s">
        <v>3089</v>
      </c>
      <c r="C2625" t="s">
        <v>2948</v>
      </c>
    </row>
    <row r="2626" spans="1:3">
      <c r="A2626" t="s">
        <v>3086</v>
      </c>
      <c r="B2626" t="s">
        <v>3090</v>
      </c>
      <c r="C2626" t="s">
        <v>2948</v>
      </c>
    </row>
    <row r="2627" spans="1:3">
      <c r="A2627" t="s">
        <v>3086</v>
      </c>
      <c r="B2627" t="s">
        <v>3091</v>
      </c>
      <c r="C2627" t="s">
        <v>2948</v>
      </c>
    </row>
    <row r="2628" spans="1:3">
      <c r="A2628" t="s">
        <v>3086</v>
      </c>
      <c r="B2628" t="s">
        <v>3092</v>
      </c>
      <c r="C2628" t="s">
        <v>2948</v>
      </c>
    </row>
    <row r="2629" spans="1:3">
      <c r="A2629" t="s">
        <v>3086</v>
      </c>
      <c r="B2629" t="s">
        <v>3093</v>
      </c>
      <c r="C2629" t="s">
        <v>2948</v>
      </c>
    </row>
    <row r="2630" spans="1:3">
      <c r="A2630" t="s">
        <v>3094</v>
      </c>
      <c r="B2630" t="s">
        <v>3095</v>
      </c>
      <c r="C2630" t="s">
        <v>2948</v>
      </c>
    </row>
    <row r="2631" spans="1:3">
      <c r="A2631" t="s">
        <v>3094</v>
      </c>
      <c r="B2631" t="s">
        <v>3096</v>
      </c>
      <c r="C2631" t="s">
        <v>2948</v>
      </c>
    </row>
    <row r="2632" spans="1:3">
      <c r="A2632" t="s">
        <v>3094</v>
      </c>
      <c r="B2632" t="s">
        <v>3097</v>
      </c>
      <c r="C2632" t="s">
        <v>2948</v>
      </c>
    </row>
    <row r="2633" spans="1:3">
      <c r="A2633" t="s">
        <v>3094</v>
      </c>
      <c r="B2633" t="s">
        <v>3098</v>
      </c>
      <c r="C2633" t="s">
        <v>2948</v>
      </c>
    </row>
    <row r="2634" spans="1:3">
      <c r="A2634" t="s">
        <v>3094</v>
      </c>
      <c r="B2634" t="s">
        <v>3099</v>
      </c>
      <c r="C2634" t="s">
        <v>2948</v>
      </c>
    </row>
    <row r="2635" spans="1:3">
      <c r="A2635" t="s">
        <v>3094</v>
      </c>
      <c r="B2635" t="s">
        <v>3100</v>
      </c>
      <c r="C2635" t="s">
        <v>2948</v>
      </c>
    </row>
    <row r="2636" spans="1:3">
      <c r="A2636" t="s">
        <v>3094</v>
      </c>
      <c r="B2636" t="s">
        <v>3101</v>
      </c>
      <c r="C2636" t="s">
        <v>2948</v>
      </c>
    </row>
    <row r="2637" spans="1:3">
      <c r="A2637" t="s">
        <v>3094</v>
      </c>
      <c r="B2637" t="s">
        <v>3102</v>
      </c>
      <c r="C2637" t="s">
        <v>2948</v>
      </c>
    </row>
    <row r="2638" spans="1:3">
      <c r="A2638" t="s">
        <v>3094</v>
      </c>
      <c r="B2638" t="s">
        <v>3103</v>
      </c>
      <c r="C2638" t="s">
        <v>2948</v>
      </c>
    </row>
    <row r="2639" spans="1:3">
      <c r="A2639" t="s">
        <v>3094</v>
      </c>
      <c r="B2639" t="s">
        <v>3104</v>
      </c>
      <c r="C2639" t="s">
        <v>2948</v>
      </c>
    </row>
    <row r="2640" spans="1:3">
      <c r="A2640" t="s">
        <v>3094</v>
      </c>
      <c r="B2640" t="s">
        <v>3105</v>
      </c>
      <c r="C2640" t="s">
        <v>2948</v>
      </c>
    </row>
    <row r="2641" spans="1:3">
      <c r="A2641" t="s">
        <v>3094</v>
      </c>
      <c r="B2641" t="s">
        <v>3106</v>
      </c>
      <c r="C2641" t="s">
        <v>2948</v>
      </c>
    </row>
    <row r="2642" spans="1:3">
      <c r="A2642" t="s">
        <v>3094</v>
      </c>
      <c r="B2642" t="s">
        <v>3107</v>
      </c>
      <c r="C2642" t="s">
        <v>2948</v>
      </c>
    </row>
    <row r="2643" spans="1:3">
      <c r="A2643" t="s">
        <v>3094</v>
      </c>
      <c r="B2643" t="s">
        <v>3108</v>
      </c>
      <c r="C2643" t="s">
        <v>2948</v>
      </c>
    </row>
    <row r="2644" spans="1:3">
      <c r="A2644" t="s">
        <v>3094</v>
      </c>
      <c r="B2644" t="s">
        <v>3109</v>
      </c>
      <c r="C2644" t="s">
        <v>2948</v>
      </c>
    </row>
    <row r="2645" spans="1:3">
      <c r="A2645" t="s">
        <v>3094</v>
      </c>
      <c r="B2645" t="s">
        <v>3110</v>
      </c>
      <c r="C2645" t="s">
        <v>2948</v>
      </c>
    </row>
    <row r="2646" spans="1:3">
      <c r="A2646" t="s">
        <v>3094</v>
      </c>
      <c r="B2646" t="s">
        <v>3111</v>
      </c>
      <c r="C2646" t="s">
        <v>2948</v>
      </c>
    </row>
    <row r="2647" spans="1:3">
      <c r="A2647" t="s">
        <v>3094</v>
      </c>
      <c r="B2647" t="s">
        <v>3112</v>
      </c>
      <c r="C2647" t="s">
        <v>2948</v>
      </c>
    </row>
    <row r="2648" spans="1:3">
      <c r="A2648" t="s">
        <v>3094</v>
      </c>
      <c r="B2648" t="s">
        <v>3113</v>
      </c>
      <c r="C2648" t="s">
        <v>2948</v>
      </c>
    </row>
    <row r="2649" spans="1:3">
      <c r="A2649" t="s">
        <v>3094</v>
      </c>
      <c r="B2649" t="s">
        <v>3114</v>
      </c>
      <c r="C2649" t="s">
        <v>2948</v>
      </c>
    </row>
    <row r="2650" spans="1:3">
      <c r="A2650" t="s">
        <v>3094</v>
      </c>
      <c r="B2650" t="s">
        <v>3115</v>
      </c>
      <c r="C2650" t="s">
        <v>2948</v>
      </c>
    </row>
    <row r="2651" spans="1:3">
      <c r="A2651" t="s">
        <v>3094</v>
      </c>
      <c r="B2651" t="s">
        <v>3116</v>
      </c>
      <c r="C2651" t="s">
        <v>2948</v>
      </c>
    </row>
    <row r="2652" spans="1:3">
      <c r="A2652" t="s">
        <v>3094</v>
      </c>
      <c r="B2652" t="s">
        <v>3117</v>
      </c>
      <c r="C2652" t="s">
        <v>2948</v>
      </c>
    </row>
    <row r="2653" spans="1:3">
      <c r="A2653" t="s">
        <v>3094</v>
      </c>
      <c r="B2653" t="s">
        <v>3118</v>
      </c>
      <c r="C2653" t="s">
        <v>2948</v>
      </c>
    </row>
    <row r="2654" spans="1:3">
      <c r="A2654" t="s">
        <v>3094</v>
      </c>
      <c r="B2654" t="s">
        <v>3119</v>
      </c>
      <c r="C2654" t="s">
        <v>2948</v>
      </c>
    </row>
    <row r="2655" spans="1:3">
      <c r="A2655" t="s">
        <v>3094</v>
      </c>
      <c r="B2655" t="s">
        <v>3120</v>
      </c>
      <c r="C2655" t="s">
        <v>2948</v>
      </c>
    </row>
    <row r="2656" spans="1:3">
      <c r="A2656" t="s">
        <v>3094</v>
      </c>
      <c r="B2656" t="s">
        <v>3121</v>
      </c>
      <c r="C2656" t="s">
        <v>2948</v>
      </c>
    </row>
    <row r="2657" spans="1:3">
      <c r="A2657" t="s">
        <v>3094</v>
      </c>
      <c r="B2657" t="s">
        <v>3122</v>
      </c>
      <c r="C2657" t="s">
        <v>2948</v>
      </c>
    </row>
    <row r="2658" spans="1:3">
      <c r="A2658" t="s">
        <v>3094</v>
      </c>
      <c r="B2658" t="s">
        <v>3123</v>
      </c>
      <c r="C2658" t="s">
        <v>2948</v>
      </c>
    </row>
    <row r="2659" spans="1:3">
      <c r="A2659" t="s">
        <v>3094</v>
      </c>
      <c r="B2659" t="s">
        <v>3124</v>
      </c>
      <c r="C2659" t="s">
        <v>2948</v>
      </c>
    </row>
    <row r="2660" spans="1:3">
      <c r="A2660" t="s">
        <v>3094</v>
      </c>
      <c r="B2660" t="s">
        <v>3125</v>
      </c>
      <c r="C2660" t="s">
        <v>2948</v>
      </c>
    </row>
    <row r="2661" spans="1:3">
      <c r="A2661" t="s">
        <v>3094</v>
      </c>
      <c r="B2661" t="s">
        <v>3126</v>
      </c>
      <c r="C2661" t="s">
        <v>2948</v>
      </c>
    </row>
    <row r="2662" spans="1:3">
      <c r="A2662" t="s">
        <v>3094</v>
      </c>
      <c r="B2662" t="s">
        <v>3127</v>
      </c>
      <c r="C2662" t="s">
        <v>2948</v>
      </c>
    </row>
    <row r="2663" spans="1:3">
      <c r="A2663" t="s">
        <v>3094</v>
      </c>
      <c r="B2663" t="s">
        <v>3128</v>
      </c>
      <c r="C2663" t="s">
        <v>2948</v>
      </c>
    </row>
    <row r="2664" spans="1:3">
      <c r="A2664" t="s">
        <v>3094</v>
      </c>
      <c r="B2664" t="s">
        <v>3129</v>
      </c>
      <c r="C2664" t="s">
        <v>2948</v>
      </c>
    </row>
    <row r="2665" spans="1:3">
      <c r="A2665" t="s">
        <v>3094</v>
      </c>
      <c r="B2665" t="s">
        <v>3130</v>
      </c>
      <c r="C2665" t="s">
        <v>2948</v>
      </c>
    </row>
    <row r="2666" spans="1:3">
      <c r="A2666" t="s">
        <v>3094</v>
      </c>
      <c r="B2666" t="s">
        <v>3131</v>
      </c>
      <c r="C2666" t="s">
        <v>2948</v>
      </c>
    </row>
    <row r="2667" spans="1:3">
      <c r="A2667" t="s">
        <v>3094</v>
      </c>
      <c r="B2667" t="s">
        <v>3132</v>
      </c>
      <c r="C2667" t="s">
        <v>2948</v>
      </c>
    </row>
    <row r="2668" spans="1:3">
      <c r="A2668" t="s">
        <v>3094</v>
      </c>
      <c r="B2668" t="s">
        <v>3133</v>
      </c>
      <c r="C2668" t="s">
        <v>2948</v>
      </c>
    </row>
    <row r="2669" spans="1:3">
      <c r="A2669" t="s">
        <v>3094</v>
      </c>
      <c r="B2669" t="s">
        <v>3134</v>
      </c>
      <c r="C2669" t="s">
        <v>2948</v>
      </c>
    </row>
    <row r="2670" spans="1:3">
      <c r="A2670" t="s">
        <v>3094</v>
      </c>
      <c r="B2670" t="s">
        <v>3135</v>
      </c>
      <c r="C2670" t="s">
        <v>2948</v>
      </c>
    </row>
    <row r="2671" spans="1:3">
      <c r="A2671" t="s">
        <v>3094</v>
      </c>
      <c r="B2671" t="s">
        <v>3136</v>
      </c>
      <c r="C2671" t="s">
        <v>2948</v>
      </c>
    </row>
    <row r="2672" spans="1:3">
      <c r="A2672" t="s">
        <v>3094</v>
      </c>
      <c r="B2672" t="s">
        <v>3137</v>
      </c>
      <c r="C2672" t="s">
        <v>2948</v>
      </c>
    </row>
    <row r="2673" spans="1:3">
      <c r="A2673" t="s">
        <v>3094</v>
      </c>
      <c r="B2673" t="s">
        <v>3138</v>
      </c>
      <c r="C2673" t="s">
        <v>2948</v>
      </c>
    </row>
    <row r="2674" spans="1:3">
      <c r="A2674" t="s">
        <v>3094</v>
      </c>
      <c r="B2674" t="s">
        <v>3139</v>
      </c>
      <c r="C2674" t="s">
        <v>2948</v>
      </c>
    </row>
    <row r="2675" spans="1:3">
      <c r="A2675" t="s">
        <v>3094</v>
      </c>
      <c r="B2675" t="s">
        <v>3140</v>
      </c>
      <c r="C2675" t="s">
        <v>2948</v>
      </c>
    </row>
    <row r="2676" spans="1:3">
      <c r="A2676" t="s">
        <v>3094</v>
      </c>
      <c r="B2676" t="s">
        <v>3141</v>
      </c>
      <c r="C2676" t="s">
        <v>2948</v>
      </c>
    </row>
    <row r="2677" spans="1:3">
      <c r="A2677" t="s">
        <v>3094</v>
      </c>
      <c r="B2677" t="s">
        <v>3142</v>
      </c>
      <c r="C2677" t="s">
        <v>2948</v>
      </c>
    </row>
    <row r="2678" spans="1:3">
      <c r="A2678" t="s">
        <v>3094</v>
      </c>
      <c r="B2678" t="s">
        <v>3143</v>
      </c>
      <c r="C2678" t="s">
        <v>2948</v>
      </c>
    </row>
    <row r="2679" spans="1:3">
      <c r="A2679" t="s">
        <v>3094</v>
      </c>
      <c r="B2679" t="s">
        <v>3144</v>
      </c>
      <c r="C2679" t="s">
        <v>2948</v>
      </c>
    </row>
    <row r="2680" spans="1:3">
      <c r="A2680" t="s">
        <v>3094</v>
      </c>
      <c r="B2680" t="s">
        <v>3145</v>
      </c>
      <c r="C2680" t="s">
        <v>2948</v>
      </c>
    </row>
    <row r="2681" spans="1:3">
      <c r="A2681" t="s">
        <v>3094</v>
      </c>
      <c r="B2681" t="s">
        <v>3146</v>
      </c>
      <c r="C2681" t="s">
        <v>2948</v>
      </c>
    </row>
    <row r="2682" spans="1:3">
      <c r="A2682" t="s">
        <v>3094</v>
      </c>
      <c r="B2682" t="s">
        <v>3147</v>
      </c>
      <c r="C2682" t="s">
        <v>2948</v>
      </c>
    </row>
    <row r="2683" spans="1:3">
      <c r="A2683" t="s">
        <v>3094</v>
      </c>
      <c r="B2683" t="s">
        <v>3148</v>
      </c>
      <c r="C2683" t="s">
        <v>2948</v>
      </c>
    </row>
    <row r="2684" spans="1:3">
      <c r="A2684" t="s">
        <v>3094</v>
      </c>
      <c r="B2684" t="s">
        <v>3149</v>
      </c>
      <c r="C2684" t="s">
        <v>2948</v>
      </c>
    </row>
    <row r="2685" spans="1:3">
      <c r="A2685" t="s">
        <v>3094</v>
      </c>
      <c r="B2685" t="s">
        <v>3150</v>
      </c>
      <c r="C2685" t="s">
        <v>2948</v>
      </c>
    </row>
    <row r="2686" spans="1:3">
      <c r="A2686" t="s">
        <v>3094</v>
      </c>
      <c r="B2686" t="s">
        <v>3151</v>
      </c>
      <c r="C2686" t="s">
        <v>2948</v>
      </c>
    </row>
    <row r="2687" spans="1:3">
      <c r="A2687" t="s">
        <v>3094</v>
      </c>
      <c r="B2687" t="s">
        <v>3152</v>
      </c>
      <c r="C2687" t="s">
        <v>2948</v>
      </c>
    </row>
    <row r="2688" spans="1:3">
      <c r="A2688" t="s">
        <v>3094</v>
      </c>
      <c r="B2688" t="s">
        <v>3153</v>
      </c>
      <c r="C2688" t="s">
        <v>2948</v>
      </c>
    </row>
    <row r="2689" spans="1:3">
      <c r="A2689" t="s">
        <v>3094</v>
      </c>
      <c r="B2689" t="s">
        <v>3154</v>
      </c>
      <c r="C2689" t="s">
        <v>2948</v>
      </c>
    </row>
    <row r="2690" spans="1:3">
      <c r="A2690" t="s">
        <v>3094</v>
      </c>
      <c r="B2690" t="s">
        <v>3155</v>
      </c>
      <c r="C2690" t="s">
        <v>2948</v>
      </c>
    </row>
    <row r="2691" spans="1:3">
      <c r="A2691" t="s">
        <v>3094</v>
      </c>
      <c r="B2691" t="s">
        <v>3156</v>
      </c>
      <c r="C2691" t="s">
        <v>2948</v>
      </c>
    </row>
    <row r="2692" spans="1:3">
      <c r="A2692" t="s">
        <v>3094</v>
      </c>
      <c r="B2692" t="s">
        <v>3157</v>
      </c>
      <c r="C2692" t="s">
        <v>2948</v>
      </c>
    </row>
    <row r="2693" spans="1:3">
      <c r="A2693" t="s">
        <v>3094</v>
      </c>
      <c r="B2693" t="s">
        <v>3158</v>
      </c>
      <c r="C2693" t="s">
        <v>2948</v>
      </c>
    </row>
    <row r="2694" spans="1:3">
      <c r="A2694" t="s">
        <v>3094</v>
      </c>
      <c r="B2694" t="s">
        <v>3159</v>
      </c>
      <c r="C2694" t="s">
        <v>2948</v>
      </c>
    </row>
    <row r="2695" spans="1:3">
      <c r="A2695" t="s">
        <v>3094</v>
      </c>
      <c r="B2695" t="s">
        <v>3160</v>
      </c>
      <c r="C2695" t="s">
        <v>2948</v>
      </c>
    </row>
    <row r="2696" spans="1:3">
      <c r="A2696" t="s">
        <v>3094</v>
      </c>
      <c r="B2696" t="s">
        <v>3161</v>
      </c>
      <c r="C2696" t="s">
        <v>2948</v>
      </c>
    </row>
    <row r="2697" spans="1:3">
      <c r="A2697" t="s">
        <v>3094</v>
      </c>
      <c r="B2697" t="s">
        <v>3162</v>
      </c>
      <c r="C2697" t="s">
        <v>2948</v>
      </c>
    </row>
    <row r="2698" spans="1:3">
      <c r="A2698" t="s">
        <v>3094</v>
      </c>
      <c r="B2698" t="s">
        <v>3163</v>
      </c>
      <c r="C2698" t="s">
        <v>2948</v>
      </c>
    </row>
    <row r="2699" spans="1:3">
      <c r="A2699" t="s">
        <v>3094</v>
      </c>
      <c r="B2699" t="s">
        <v>3164</v>
      </c>
      <c r="C2699" t="s">
        <v>2948</v>
      </c>
    </row>
    <row r="2700" spans="1:3">
      <c r="A2700" t="s">
        <v>3094</v>
      </c>
      <c r="B2700" t="s">
        <v>3165</v>
      </c>
      <c r="C2700" t="s">
        <v>2948</v>
      </c>
    </row>
    <row r="2701" spans="1:3">
      <c r="A2701" t="s">
        <v>3094</v>
      </c>
      <c r="B2701" t="s">
        <v>3166</v>
      </c>
      <c r="C2701" t="s">
        <v>2948</v>
      </c>
    </row>
    <row r="2702" spans="1:3">
      <c r="A2702" t="s">
        <v>3094</v>
      </c>
      <c r="B2702" t="s">
        <v>3167</v>
      </c>
      <c r="C2702" t="s">
        <v>2948</v>
      </c>
    </row>
    <row r="2703" spans="1:3">
      <c r="A2703" t="s">
        <v>3094</v>
      </c>
      <c r="B2703" t="s">
        <v>3168</v>
      </c>
      <c r="C2703" t="s">
        <v>2948</v>
      </c>
    </row>
    <row r="2704" spans="1:3">
      <c r="A2704" t="s">
        <v>3094</v>
      </c>
      <c r="B2704" t="s">
        <v>3169</v>
      </c>
      <c r="C2704" t="s">
        <v>2948</v>
      </c>
    </row>
    <row r="2705" spans="1:3">
      <c r="A2705" t="s">
        <v>3094</v>
      </c>
      <c r="B2705" t="s">
        <v>3170</v>
      </c>
      <c r="C2705" t="s">
        <v>2948</v>
      </c>
    </row>
    <row r="2706" spans="1:3">
      <c r="A2706" t="s">
        <v>3094</v>
      </c>
      <c r="B2706" t="s">
        <v>3171</v>
      </c>
      <c r="C2706" t="s">
        <v>2948</v>
      </c>
    </row>
    <row r="2707" spans="1:3">
      <c r="A2707" t="s">
        <v>3172</v>
      </c>
      <c r="B2707" t="s">
        <v>3173</v>
      </c>
      <c r="C2707" t="s">
        <v>2948</v>
      </c>
    </row>
    <row r="2708" spans="1:3">
      <c r="A2708" t="s">
        <v>3172</v>
      </c>
      <c r="B2708" t="s">
        <v>3174</v>
      </c>
      <c r="C2708" t="s">
        <v>2948</v>
      </c>
    </row>
    <row r="2709" spans="1:3">
      <c r="A2709" t="s">
        <v>3172</v>
      </c>
      <c r="B2709" t="s">
        <v>3175</v>
      </c>
      <c r="C2709" t="s">
        <v>2948</v>
      </c>
    </row>
    <row r="2710" spans="1:3">
      <c r="A2710" t="s">
        <v>3172</v>
      </c>
      <c r="B2710" t="s">
        <v>3176</v>
      </c>
      <c r="C2710" t="s">
        <v>2948</v>
      </c>
    </row>
    <row r="2711" spans="1:3">
      <c r="A2711" t="s">
        <v>3172</v>
      </c>
      <c r="B2711" t="s">
        <v>3177</v>
      </c>
      <c r="C2711" t="s">
        <v>2948</v>
      </c>
    </row>
    <row r="2712" spans="1:3">
      <c r="A2712" t="s">
        <v>3172</v>
      </c>
      <c r="B2712" t="s">
        <v>3178</v>
      </c>
      <c r="C2712" t="s">
        <v>2948</v>
      </c>
    </row>
    <row r="2713" spans="1:3">
      <c r="A2713" t="s">
        <v>3172</v>
      </c>
      <c r="B2713" t="s">
        <v>3179</v>
      </c>
      <c r="C2713" t="s">
        <v>2948</v>
      </c>
    </row>
    <row r="2714" spans="1:3">
      <c r="A2714" t="s">
        <v>3172</v>
      </c>
      <c r="B2714" t="s">
        <v>3180</v>
      </c>
      <c r="C2714" t="s">
        <v>2948</v>
      </c>
    </row>
    <row r="2715" spans="1:3">
      <c r="A2715" t="s">
        <v>3172</v>
      </c>
      <c r="B2715" t="s">
        <v>3181</v>
      </c>
      <c r="C2715" t="s">
        <v>2948</v>
      </c>
    </row>
    <row r="2716" spans="1:3">
      <c r="A2716" t="s">
        <v>3172</v>
      </c>
      <c r="B2716" t="s">
        <v>3182</v>
      </c>
      <c r="C2716" t="s">
        <v>2948</v>
      </c>
    </row>
    <row r="2717" spans="1:3">
      <c r="A2717" t="s">
        <v>3172</v>
      </c>
      <c r="B2717" t="s">
        <v>3183</v>
      </c>
      <c r="C2717" t="s">
        <v>2948</v>
      </c>
    </row>
    <row r="2718" spans="1:3">
      <c r="A2718" t="s">
        <v>3172</v>
      </c>
      <c r="B2718" t="s">
        <v>3184</v>
      </c>
      <c r="C2718" t="s">
        <v>2948</v>
      </c>
    </row>
    <row r="2719" spans="1:3">
      <c r="A2719" t="s">
        <v>3172</v>
      </c>
      <c r="B2719" t="s">
        <v>3185</v>
      </c>
      <c r="C2719" t="s">
        <v>2948</v>
      </c>
    </row>
    <row r="2720" spans="1:3">
      <c r="A2720" t="s">
        <v>3186</v>
      </c>
      <c r="B2720" t="s">
        <v>660</v>
      </c>
      <c r="C2720" t="s">
        <v>3187</v>
      </c>
    </row>
    <row r="2721" spans="1:3">
      <c r="A2721" t="s">
        <v>3186</v>
      </c>
      <c r="B2721" t="s">
        <v>3188</v>
      </c>
      <c r="C2721" t="s">
        <v>3187</v>
      </c>
    </row>
    <row r="2722" spans="1:3">
      <c r="A2722" t="s">
        <v>3186</v>
      </c>
      <c r="B2722" t="s">
        <v>3189</v>
      </c>
      <c r="C2722" t="s">
        <v>3187</v>
      </c>
    </row>
    <row r="2723" spans="1:3">
      <c r="A2723" t="s">
        <v>3186</v>
      </c>
      <c r="B2723" t="s">
        <v>3190</v>
      </c>
      <c r="C2723" t="s">
        <v>3187</v>
      </c>
    </row>
    <row r="2724" spans="1:3">
      <c r="A2724" t="s">
        <v>3186</v>
      </c>
      <c r="B2724" t="s">
        <v>668</v>
      </c>
      <c r="C2724" t="s">
        <v>3187</v>
      </c>
    </row>
    <row r="2725" spans="1:3">
      <c r="A2725" t="s">
        <v>3191</v>
      </c>
      <c r="B2725" t="s">
        <v>3192</v>
      </c>
      <c r="C2725" t="s">
        <v>3187</v>
      </c>
    </row>
    <row r="2726" spans="1:3">
      <c r="A2726" t="s">
        <v>3191</v>
      </c>
      <c r="B2726" t="s">
        <v>3193</v>
      </c>
      <c r="C2726" t="s">
        <v>3187</v>
      </c>
    </row>
    <row r="2727" spans="1:3">
      <c r="A2727" t="s">
        <v>3191</v>
      </c>
      <c r="B2727" t="s">
        <v>3194</v>
      </c>
      <c r="C2727" t="s">
        <v>3187</v>
      </c>
    </row>
    <row r="2728" spans="1:3">
      <c r="A2728" t="s">
        <v>3191</v>
      </c>
      <c r="B2728" t="s">
        <v>3195</v>
      </c>
      <c r="C2728" t="s">
        <v>3187</v>
      </c>
    </row>
    <row r="2729" spans="1:3">
      <c r="A2729" t="s">
        <v>3191</v>
      </c>
      <c r="B2729" t="s">
        <v>3196</v>
      </c>
      <c r="C2729" t="s">
        <v>3187</v>
      </c>
    </row>
    <row r="2730" spans="1:3">
      <c r="A2730" t="s">
        <v>3191</v>
      </c>
      <c r="B2730" t="s">
        <v>3197</v>
      </c>
      <c r="C2730" t="s">
        <v>3187</v>
      </c>
    </row>
    <row r="2731" spans="1:3">
      <c r="A2731" t="s">
        <v>3191</v>
      </c>
      <c r="B2731" t="s">
        <v>3198</v>
      </c>
      <c r="C2731" t="s">
        <v>3187</v>
      </c>
    </row>
    <row r="2732" spans="1:3">
      <c r="A2732" t="s">
        <v>3191</v>
      </c>
      <c r="B2732" t="s">
        <v>3199</v>
      </c>
      <c r="C2732" t="s">
        <v>3187</v>
      </c>
    </row>
    <row r="2733" spans="1:3">
      <c r="A2733" t="s">
        <v>3200</v>
      </c>
      <c r="B2733" t="s">
        <v>3201</v>
      </c>
      <c r="C2733" t="s">
        <v>3187</v>
      </c>
    </row>
    <row r="2734" spans="1:3">
      <c r="A2734" t="s">
        <v>3200</v>
      </c>
      <c r="B2734" t="s">
        <v>3202</v>
      </c>
      <c r="C2734" t="s">
        <v>3187</v>
      </c>
    </row>
    <row r="2735" spans="1:3">
      <c r="A2735" t="s">
        <v>3200</v>
      </c>
      <c r="B2735" t="s">
        <v>3203</v>
      </c>
      <c r="C2735" t="s">
        <v>3187</v>
      </c>
    </row>
    <row r="2736" spans="1:3">
      <c r="A2736" t="s">
        <v>3200</v>
      </c>
      <c r="B2736" t="s">
        <v>3204</v>
      </c>
      <c r="C2736" t="s">
        <v>3187</v>
      </c>
    </row>
    <row r="2737" spans="1:3">
      <c r="A2737" t="s">
        <v>3205</v>
      </c>
      <c r="B2737" t="s">
        <v>3206</v>
      </c>
      <c r="C2737" t="s">
        <v>3187</v>
      </c>
    </row>
    <row r="2738" spans="1:3">
      <c r="A2738" t="s">
        <v>3205</v>
      </c>
      <c r="B2738" t="s">
        <v>3207</v>
      </c>
      <c r="C2738" t="s">
        <v>3187</v>
      </c>
    </row>
    <row r="2739" spans="1:3">
      <c r="A2739" t="s">
        <v>3205</v>
      </c>
      <c r="B2739" t="s">
        <v>3208</v>
      </c>
      <c r="C2739" t="s">
        <v>3187</v>
      </c>
    </row>
    <row r="2740" spans="1:3">
      <c r="A2740" t="s">
        <v>3205</v>
      </c>
      <c r="B2740" t="s">
        <v>3209</v>
      </c>
      <c r="C2740" t="s">
        <v>3187</v>
      </c>
    </row>
    <row r="2741" spans="1:3">
      <c r="A2741" t="s">
        <v>3205</v>
      </c>
      <c r="B2741" t="s">
        <v>3210</v>
      </c>
      <c r="C2741" t="s">
        <v>3187</v>
      </c>
    </row>
    <row r="2742" spans="1:3">
      <c r="A2742" t="s">
        <v>3205</v>
      </c>
      <c r="B2742" t="s">
        <v>3211</v>
      </c>
      <c r="C2742" t="s">
        <v>3187</v>
      </c>
    </row>
    <row r="2743" spans="1:3">
      <c r="A2743" t="s">
        <v>3205</v>
      </c>
      <c r="B2743" t="s">
        <v>3212</v>
      </c>
      <c r="C2743" t="s">
        <v>3187</v>
      </c>
    </row>
    <row r="2744" spans="1:3">
      <c r="A2744" t="s">
        <v>3205</v>
      </c>
      <c r="B2744" t="s">
        <v>3213</v>
      </c>
      <c r="C2744" t="s">
        <v>3187</v>
      </c>
    </row>
    <row r="2745" spans="1:3">
      <c r="A2745" t="s">
        <v>3205</v>
      </c>
      <c r="B2745" t="s">
        <v>3214</v>
      </c>
      <c r="C2745" t="s">
        <v>3187</v>
      </c>
    </row>
    <row r="2746" spans="1:3">
      <c r="A2746" t="s">
        <v>3205</v>
      </c>
      <c r="B2746" t="s">
        <v>3215</v>
      </c>
      <c r="C2746" t="s">
        <v>3187</v>
      </c>
    </row>
    <row r="2747" spans="1:3">
      <c r="A2747" t="s">
        <v>3205</v>
      </c>
      <c r="B2747" t="s">
        <v>3216</v>
      </c>
      <c r="C2747" t="s">
        <v>3187</v>
      </c>
    </row>
    <row r="2748" spans="1:3">
      <c r="A2748" t="s">
        <v>3205</v>
      </c>
      <c r="B2748" t="s">
        <v>3217</v>
      </c>
      <c r="C2748" t="s">
        <v>3187</v>
      </c>
    </row>
    <row r="2749" spans="1:3">
      <c r="A2749" t="s">
        <v>3205</v>
      </c>
      <c r="B2749" t="s">
        <v>3218</v>
      </c>
      <c r="C2749" t="s">
        <v>3187</v>
      </c>
    </row>
    <row r="2750" spans="1:3">
      <c r="A2750" t="s">
        <v>3205</v>
      </c>
      <c r="B2750" t="s">
        <v>3219</v>
      </c>
      <c r="C2750" t="s">
        <v>3187</v>
      </c>
    </row>
    <row r="2751" spans="1:3">
      <c r="A2751" t="s">
        <v>3205</v>
      </c>
      <c r="B2751" t="s">
        <v>3220</v>
      </c>
      <c r="C2751" t="s">
        <v>3187</v>
      </c>
    </row>
    <row r="2752" spans="1:3">
      <c r="A2752" t="s">
        <v>3221</v>
      </c>
      <c r="B2752" t="s">
        <v>3222</v>
      </c>
      <c r="C2752" t="s">
        <v>3187</v>
      </c>
    </row>
    <row r="2753" spans="1:3">
      <c r="A2753" t="s">
        <v>3221</v>
      </c>
      <c r="B2753" t="s">
        <v>3223</v>
      </c>
      <c r="C2753" t="s">
        <v>3187</v>
      </c>
    </row>
    <row r="2754" spans="1:3">
      <c r="A2754" t="s">
        <v>3221</v>
      </c>
      <c r="B2754" t="s">
        <v>3224</v>
      </c>
      <c r="C2754" t="s">
        <v>3187</v>
      </c>
    </row>
    <row r="2755" spans="1:3">
      <c r="A2755" t="s">
        <v>3221</v>
      </c>
      <c r="B2755" t="s">
        <v>3225</v>
      </c>
      <c r="C2755" t="s">
        <v>3187</v>
      </c>
    </row>
    <row r="2756" spans="1:3">
      <c r="A2756" t="s">
        <v>3221</v>
      </c>
      <c r="B2756" t="s">
        <v>3226</v>
      </c>
      <c r="C2756" t="s">
        <v>3187</v>
      </c>
    </row>
    <row r="2757" spans="1:3">
      <c r="A2757" t="s">
        <v>3221</v>
      </c>
      <c r="B2757" t="s">
        <v>3227</v>
      </c>
      <c r="C2757" t="s">
        <v>3187</v>
      </c>
    </row>
    <row r="2758" spans="1:3">
      <c r="A2758" t="s">
        <v>3221</v>
      </c>
      <c r="B2758" t="s">
        <v>3228</v>
      </c>
      <c r="C2758" t="s">
        <v>3187</v>
      </c>
    </row>
    <row r="2759" spans="1:3">
      <c r="A2759" t="s">
        <v>3221</v>
      </c>
      <c r="B2759" t="s">
        <v>3229</v>
      </c>
      <c r="C2759" t="s">
        <v>3187</v>
      </c>
    </row>
    <row r="2760" spans="1:3">
      <c r="A2760" t="s">
        <v>3221</v>
      </c>
      <c r="B2760" t="s">
        <v>3230</v>
      </c>
      <c r="C2760" t="s">
        <v>3187</v>
      </c>
    </row>
    <row r="2761" spans="1:3">
      <c r="A2761" t="s">
        <v>3221</v>
      </c>
      <c r="B2761" t="s">
        <v>3231</v>
      </c>
      <c r="C2761" t="s">
        <v>3187</v>
      </c>
    </row>
    <row r="2762" spans="1:3">
      <c r="A2762" t="s">
        <v>3221</v>
      </c>
      <c r="B2762" t="s">
        <v>3232</v>
      </c>
      <c r="C2762" t="s">
        <v>3187</v>
      </c>
    </row>
    <row r="2763" spans="1:3">
      <c r="A2763" t="s">
        <v>3221</v>
      </c>
      <c r="B2763" t="s">
        <v>3233</v>
      </c>
      <c r="C2763" t="s">
        <v>3187</v>
      </c>
    </row>
    <row r="2764" spans="1:3">
      <c r="A2764" t="s">
        <v>3221</v>
      </c>
      <c r="B2764" t="s">
        <v>3234</v>
      </c>
      <c r="C2764" t="s">
        <v>3187</v>
      </c>
    </row>
    <row r="2765" spans="1:3">
      <c r="A2765" t="s">
        <v>3221</v>
      </c>
      <c r="B2765" t="s">
        <v>3235</v>
      </c>
      <c r="C2765" t="s">
        <v>3187</v>
      </c>
    </row>
    <row r="2766" spans="1:3">
      <c r="A2766" t="s">
        <v>3221</v>
      </c>
      <c r="B2766" t="s">
        <v>3236</v>
      </c>
      <c r="C2766" t="s">
        <v>3187</v>
      </c>
    </row>
    <row r="2767" spans="1:3">
      <c r="A2767" t="s">
        <v>3221</v>
      </c>
      <c r="B2767" t="s">
        <v>3237</v>
      </c>
      <c r="C2767" t="s">
        <v>3187</v>
      </c>
    </row>
    <row r="2768" spans="1:3">
      <c r="A2768" t="s">
        <v>3221</v>
      </c>
      <c r="B2768" t="s">
        <v>3238</v>
      </c>
      <c r="C2768" t="s">
        <v>3187</v>
      </c>
    </row>
    <row r="2769" spans="1:3">
      <c r="A2769" t="s">
        <v>3221</v>
      </c>
      <c r="B2769" t="s">
        <v>3239</v>
      </c>
      <c r="C2769" t="s">
        <v>3187</v>
      </c>
    </row>
    <row r="2770" spans="1:3">
      <c r="A2770" t="s">
        <v>3221</v>
      </c>
      <c r="B2770" t="s">
        <v>3240</v>
      </c>
      <c r="C2770" t="s">
        <v>3187</v>
      </c>
    </row>
    <row r="2771" spans="1:3">
      <c r="A2771" t="s">
        <v>3221</v>
      </c>
      <c r="B2771" t="s">
        <v>3241</v>
      </c>
      <c r="C2771" t="s">
        <v>3187</v>
      </c>
    </row>
    <row r="2772" spans="1:3">
      <c r="A2772" t="s">
        <v>3221</v>
      </c>
      <c r="B2772" t="s">
        <v>3242</v>
      </c>
      <c r="C2772" t="s">
        <v>3187</v>
      </c>
    </row>
    <row r="2773" spans="1:3">
      <c r="A2773" t="s">
        <v>3221</v>
      </c>
      <c r="B2773" t="s">
        <v>3243</v>
      </c>
      <c r="C2773" t="s">
        <v>3187</v>
      </c>
    </row>
    <row r="2774" spans="1:3">
      <c r="A2774" t="s">
        <v>3221</v>
      </c>
      <c r="B2774" t="s">
        <v>3244</v>
      </c>
      <c r="C2774" t="s">
        <v>3187</v>
      </c>
    </row>
    <row r="2775" spans="1:3">
      <c r="A2775" t="s">
        <v>3221</v>
      </c>
      <c r="B2775" t="s">
        <v>3245</v>
      </c>
      <c r="C2775" t="s">
        <v>3187</v>
      </c>
    </row>
    <row r="2776" spans="1:3">
      <c r="A2776" t="s">
        <v>3221</v>
      </c>
      <c r="B2776" t="s">
        <v>3246</v>
      </c>
      <c r="C2776" t="s">
        <v>3187</v>
      </c>
    </row>
    <row r="2777" spans="1:3">
      <c r="A2777" t="s">
        <v>3221</v>
      </c>
      <c r="B2777" t="s">
        <v>3247</v>
      </c>
      <c r="C2777" t="s">
        <v>3187</v>
      </c>
    </row>
    <row r="2778" spans="1:3">
      <c r="A2778" t="s">
        <v>3221</v>
      </c>
      <c r="B2778" t="s">
        <v>3248</v>
      </c>
      <c r="C2778" t="s">
        <v>3187</v>
      </c>
    </row>
    <row r="2779" spans="1:3">
      <c r="A2779" t="s">
        <v>3221</v>
      </c>
      <c r="B2779" t="s">
        <v>3249</v>
      </c>
      <c r="C2779" t="s">
        <v>3187</v>
      </c>
    </row>
    <row r="2780" spans="1:3">
      <c r="A2780" t="s">
        <v>3221</v>
      </c>
      <c r="B2780" t="s">
        <v>3250</v>
      </c>
      <c r="C2780" t="s">
        <v>3187</v>
      </c>
    </row>
    <row r="2781" spans="1:3">
      <c r="A2781" t="s">
        <v>3221</v>
      </c>
      <c r="B2781" t="s">
        <v>3251</v>
      </c>
      <c r="C2781" t="s">
        <v>3187</v>
      </c>
    </row>
    <row r="2782" spans="1:3">
      <c r="A2782" t="s">
        <v>3221</v>
      </c>
      <c r="B2782" t="s">
        <v>3252</v>
      </c>
      <c r="C2782" t="s">
        <v>3187</v>
      </c>
    </row>
    <row r="2783" spans="1:3">
      <c r="A2783" t="s">
        <v>3221</v>
      </c>
      <c r="B2783" t="s">
        <v>3253</v>
      </c>
      <c r="C2783" t="s">
        <v>3187</v>
      </c>
    </row>
    <row r="2784" spans="1:3">
      <c r="A2784" t="s">
        <v>3221</v>
      </c>
      <c r="B2784" t="s">
        <v>3254</v>
      </c>
      <c r="C2784" t="s">
        <v>3187</v>
      </c>
    </row>
    <row r="2785" spans="1:3">
      <c r="A2785" t="s">
        <v>3221</v>
      </c>
      <c r="B2785" t="s">
        <v>3255</v>
      </c>
      <c r="C2785" t="s">
        <v>3187</v>
      </c>
    </row>
    <row r="2786" spans="1:3">
      <c r="A2786" t="s">
        <v>3256</v>
      </c>
      <c r="B2786" t="s">
        <v>627</v>
      </c>
      <c r="C2786" t="s">
        <v>3187</v>
      </c>
    </row>
    <row r="2787" spans="1:3">
      <c r="A2787" t="s">
        <v>3256</v>
      </c>
      <c r="B2787" t="s">
        <v>660</v>
      </c>
      <c r="C2787" t="s">
        <v>3187</v>
      </c>
    </row>
    <row r="2788" spans="1:3">
      <c r="A2788" t="s">
        <v>3256</v>
      </c>
      <c r="B2788" t="s">
        <v>662</v>
      </c>
      <c r="C2788" t="s">
        <v>3187</v>
      </c>
    </row>
    <row r="2789" spans="1:3">
      <c r="A2789" t="s">
        <v>3256</v>
      </c>
      <c r="B2789" t="s">
        <v>668</v>
      </c>
      <c r="C2789" t="s">
        <v>3187</v>
      </c>
    </row>
    <row r="2790" spans="1:3">
      <c r="A2790" t="s">
        <v>3257</v>
      </c>
      <c r="B2790" t="s">
        <v>3258</v>
      </c>
      <c r="C2790" t="s">
        <v>3187</v>
      </c>
    </row>
    <row r="2791" spans="1:3">
      <c r="A2791" t="s">
        <v>3257</v>
      </c>
      <c r="B2791" t="s">
        <v>3259</v>
      </c>
      <c r="C2791" t="s">
        <v>3187</v>
      </c>
    </row>
    <row r="2792" spans="1:3">
      <c r="A2792" t="s">
        <v>3257</v>
      </c>
      <c r="B2792" t="s">
        <v>3260</v>
      </c>
      <c r="C2792" t="s">
        <v>3187</v>
      </c>
    </row>
    <row r="2793" spans="1:3">
      <c r="A2793" t="s">
        <v>3257</v>
      </c>
      <c r="B2793" t="s">
        <v>3261</v>
      </c>
      <c r="C2793" t="s">
        <v>3187</v>
      </c>
    </row>
    <row r="2794" spans="1:3">
      <c r="A2794" t="s">
        <v>3262</v>
      </c>
      <c r="B2794" t="s">
        <v>3263</v>
      </c>
      <c r="C2794" t="s">
        <v>3187</v>
      </c>
    </row>
    <row r="2795" spans="1:3">
      <c r="A2795" t="s">
        <v>3262</v>
      </c>
      <c r="B2795" t="s">
        <v>3264</v>
      </c>
      <c r="C2795" t="s">
        <v>3187</v>
      </c>
    </row>
    <row r="2796" spans="1:3">
      <c r="A2796" t="s">
        <v>3262</v>
      </c>
      <c r="B2796" t="s">
        <v>3265</v>
      </c>
      <c r="C2796" t="s">
        <v>3187</v>
      </c>
    </row>
    <row r="2797" spans="1:3">
      <c r="A2797" t="s">
        <v>3262</v>
      </c>
      <c r="B2797" t="s">
        <v>3266</v>
      </c>
      <c r="C2797" t="s">
        <v>3187</v>
      </c>
    </row>
    <row r="2798" spans="1:3">
      <c r="A2798" t="s">
        <v>3262</v>
      </c>
      <c r="B2798" t="s">
        <v>3267</v>
      </c>
      <c r="C2798" t="s">
        <v>3187</v>
      </c>
    </row>
    <row r="2799" spans="1:3">
      <c r="A2799" t="s">
        <v>3262</v>
      </c>
      <c r="B2799" t="s">
        <v>3268</v>
      </c>
      <c r="C2799" t="s">
        <v>3187</v>
      </c>
    </row>
    <row r="2800" spans="1:3">
      <c r="A2800" t="s">
        <v>3262</v>
      </c>
      <c r="B2800" t="s">
        <v>3269</v>
      </c>
      <c r="C2800" t="s">
        <v>3187</v>
      </c>
    </row>
    <row r="2801" spans="1:3">
      <c r="A2801" t="s">
        <v>3262</v>
      </c>
      <c r="B2801" t="s">
        <v>3270</v>
      </c>
      <c r="C2801" t="s">
        <v>3187</v>
      </c>
    </row>
    <row r="2802" spans="1:3">
      <c r="A2802" t="s">
        <v>3262</v>
      </c>
      <c r="B2802" t="s">
        <v>3271</v>
      </c>
      <c r="C2802" t="s">
        <v>3187</v>
      </c>
    </row>
    <row r="2803" spans="1:3">
      <c r="A2803" t="s">
        <v>3262</v>
      </c>
      <c r="B2803" t="s">
        <v>3272</v>
      </c>
      <c r="C2803" t="s">
        <v>3187</v>
      </c>
    </row>
    <row r="2804" spans="1:3">
      <c r="A2804" t="s">
        <v>3262</v>
      </c>
      <c r="B2804" t="s">
        <v>3273</v>
      </c>
      <c r="C2804" t="s">
        <v>3187</v>
      </c>
    </row>
    <row r="2805" spans="1:3">
      <c r="A2805" t="s">
        <v>3262</v>
      </c>
      <c r="B2805" t="s">
        <v>3274</v>
      </c>
      <c r="C2805" t="s">
        <v>3187</v>
      </c>
    </row>
    <row r="2806" spans="1:3">
      <c r="A2806" t="s">
        <v>3262</v>
      </c>
      <c r="B2806" t="s">
        <v>3275</v>
      </c>
      <c r="C2806" t="s">
        <v>3187</v>
      </c>
    </row>
    <row r="2807" spans="1:3">
      <c r="A2807" t="s">
        <v>3262</v>
      </c>
      <c r="B2807" t="s">
        <v>3276</v>
      </c>
      <c r="C2807" t="s">
        <v>3187</v>
      </c>
    </row>
    <row r="2808" spans="1:3">
      <c r="A2808" t="s">
        <v>3262</v>
      </c>
      <c r="B2808" t="s">
        <v>3277</v>
      </c>
      <c r="C2808" t="s">
        <v>3187</v>
      </c>
    </row>
    <row r="2809" spans="1:3">
      <c r="A2809" t="s">
        <v>3262</v>
      </c>
      <c r="B2809" t="s">
        <v>3278</v>
      </c>
      <c r="C2809" t="s">
        <v>3187</v>
      </c>
    </row>
    <row r="2810" spans="1:3">
      <c r="A2810" t="s">
        <v>3262</v>
      </c>
      <c r="B2810" t="s">
        <v>3279</v>
      </c>
      <c r="C2810" t="s">
        <v>3187</v>
      </c>
    </row>
    <row r="2811" spans="1:3">
      <c r="A2811" t="s">
        <v>3262</v>
      </c>
      <c r="B2811" t="s">
        <v>3280</v>
      </c>
      <c r="C2811" t="s">
        <v>3187</v>
      </c>
    </row>
    <row r="2812" spans="1:3">
      <c r="A2812" t="s">
        <v>3262</v>
      </c>
      <c r="B2812" t="s">
        <v>3281</v>
      </c>
      <c r="C2812" t="s">
        <v>3187</v>
      </c>
    </row>
    <row r="2813" spans="1:3">
      <c r="A2813" t="s">
        <v>3282</v>
      </c>
      <c r="B2813" t="s">
        <v>3283</v>
      </c>
      <c r="C2813" t="s">
        <v>3187</v>
      </c>
    </row>
    <row r="2814" spans="1:3">
      <c r="A2814" t="s">
        <v>3282</v>
      </c>
      <c r="B2814" t="s">
        <v>3284</v>
      </c>
      <c r="C2814" t="s">
        <v>3187</v>
      </c>
    </row>
    <row r="2815" spans="1:3">
      <c r="A2815" t="s">
        <v>3282</v>
      </c>
      <c r="B2815" t="s">
        <v>3285</v>
      </c>
      <c r="C2815" t="s">
        <v>3187</v>
      </c>
    </row>
    <row r="2816" spans="1:3">
      <c r="A2816" t="s">
        <v>3282</v>
      </c>
      <c r="B2816" t="s">
        <v>3286</v>
      </c>
      <c r="C2816" t="s">
        <v>3187</v>
      </c>
    </row>
    <row r="2817" spans="1:3">
      <c r="A2817" t="s">
        <v>3282</v>
      </c>
      <c r="B2817" t="s">
        <v>3287</v>
      </c>
      <c r="C2817" t="s">
        <v>3187</v>
      </c>
    </row>
    <row r="2818" spans="1:3">
      <c r="A2818" t="s">
        <v>3282</v>
      </c>
      <c r="B2818" t="s">
        <v>3288</v>
      </c>
      <c r="C2818" t="s">
        <v>3187</v>
      </c>
    </row>
    <row r="2819" spans="1:3">
      <c r="A2819" t="s">
        <v>3282</v>
      </c>
      <c r="B2819" t="s">
        <v>3289</v>
      </c>
      <c r="C2819" t="s">
        <v>3187</v>
      </c>
    </row>
    <row r="2820" spans="1:3">
      <c r="A2820" t="s">
        <v>3282</v>
      </c>
      <c r="B2820" t="s">
        <v>3290</v>
      </c>
      <c r="C2820" t="s">
        <v>3187</v>
      </c>
    </row>
    <row r="2821" spans="1:3">
      <c r="A2821" t="s">
        <v>3282</v>
      </c>
      <c r="B2821" t="s">
        <v>3291</v>
      </c>
      <c r="C2821" t="s">
        <v>3187</v>
      </c>
    </row>
    <row r="2822" spans="1:3">
      <c r="A2822" t="s">
        <v>3282</v>
      </c>
      <c r="B2822" t="s">
        <v>3292</v>
      </c>
      <c r="C2822" t="s">
        <v>3187</v>
      </c>
    </row>
    <row r="2823" spans="1:3">
      <c r="A2823" t="s">
        <v>3282</v>
      </c>
      <c r="B2823" t="s">
        <v>3293</v>
      </c>
      <c r="C2823" t="s">
        <v>3187</v>
      </c>
    </row>
    <row r="2824" spans="1:3">
      <c r="A2824" t="s">
        <v>3282</v>
      </c>
      <c r="B2824" t="s">
        <v>3294</v>
      </c>
      <c r="C2824" t="s">
        <v>3187</v>
      </c>
    </row>
    <row r="2825" spans="1:3">
      <c r="A2825" t="s">
        <v>3282</v>
      </c>
      <c r="B2825" t="s">
        <v>3295</v>
      </c>
      <c r="C2825" t="s">
        <v>3187</v>
      </c>
    </row>
    <row r="2826" spans="1:3">
      <c r="A2826" t="s">
        <v>3282</v>
      </c>
      <c r="B2826" t="s">
        <v>3296</v>
      </c>
      <c r="C2826" t="s">
        <v>3187</v>
      </c>
    </row>
    <row r="2827" spans="1:3">
      <c r="A2827" t="s">
        <v>3282</v>
      </c>
      <c r="B2827" t="s">
        <v>3297</v>
      </c>
      <c r="C2827" t="s">
        <v>3187</v>
      </c>
    </row>
    <row r="2828" spans="1:3">
      <c r="A2828" t="s">
        <v>3282</v>
      </c>
      <c r="B2828" t="s">
        <v>3298</v>
      </c>
      <c r="C2828" t="s">
        <v>3187</v>
      </c>
    </row>
    <row r="2829" spans="1:3">
      <c r="A2829" t="s">
        <v>3282</v>
      </c>
      <c r="B2829" t="s">
        <v>3299</v>
      </c>
      <c r="C2829" t="s">
        <v>3187</v>
      </c>
    </row>
    <row r="2830" spans="1:3">
      <c r="A2830" t="s">
        <v>3282</v>
      </c>
      <c r="B2830" t="s">
        <v>3300</v>
      </c>
      <c r="C2830" t="s">
        <v>3187</v>
      </c>
    </row>
    <row r="2831" spans="1:3">
      <c r="A2831" t="s">
        <v>3282</v>
      </c>
      <c r="B2831" t="s">
        <v>3301</v>
      </c>
      <c r="C2831" t="s">
        <v>3187</v>
      </c>
    </row>
    <row r="2832" spans="1:3">
      <c r="A2832" t="s">
        <v>3282</v>
      </c>
      <c r="B2832" t="s">
        <v>3302</v>
      </c>
      <c r="C2832" t="s">
        <v>3187</v>
      </c>
    </row>
    <row r="2833" spans="1:3">
      <c r="A2833" t="s">
        <v>3282</v>
      </c>
      <c r="B2833" t="s">
        <v>3303</v>
      </c>
      <c r="C2833" t="s">
        <v>3187</v>
      </c>
    </row>
    <row r="2834" spans="1:3">
      <c r="A2834" t="s">
        <v>3282</v>
      </c>
      <c r="B2834" t="s">
        <v>3304</v>
      </c>
      <c r="C2834" t="s">
        <v>3187</v>
      </c>
    </row>
    <row r="2835" spans="1:3">
      <c r="A2835" t="s">
        <v>3282</v>
      </c>
      <c r="B2835" t="s">
        <v>3305</v>
      </c>
      <c r="C2835" t="s">
        <v>3187</v>
      </c>
    </row>
    <row r="2836" spans="1:3">
      <c r="A2836" t="s">
        <v>3282</v>
      </c>
      <c r="B2836" t="s">
        <v>3306</v>
      </c>
      <c r="C2836" t="s">
        <v>3187</v>
      </c>
    </row>
    <row r="2837" spans="1:3">
      <c r="A2837" t="s">
        <v>3282</v>
      </c>
      <c r="B2837" t="s">
        <v>3307</v>
      </c>
      <c r="C2837" t="s">
        <v>3187</v>
      </c>
    </row>
    <row r="2838" spans="1:3">
      <c r="A2838" t="s">
        <v>3282</v>
      </c>
      <c r="B2838" t="s">
        <v>3308</v>
      </c>
      <c r="C2838" t="s">
        <v>3187</v>
      </c>
    </row>
    <row r="2839" spans="1:3">
      <c r="A2839" t="s">
        <v>3282</v>
      </c>
      <c r="B2839" t="s">
        <v>3309</v>
      </c>
      <c r="C2839" t="s">
        <v>3187</v>
      </c>
    </row>
    <row r="2840" spans="1:3">
      <c r="A2840" t="s">
        <v>3282</v>
      </c>
      <c r="B2840" t="s">
        <v>3310</v>
      </c>
      <c r="C2840" t="s">
        <v>3187</v>
      </c>
    </row>
    <row r="2841" spans="1:3">
      <c r="A2841" t="s">
        <v>3282</v>
      </c>
      <c r="B2841" t="s">
        <v>3311</v>
      </c>
      <c r="C2841" t="s">
        <v>3187</v>
      </c>
    </row>
    <row r="2842" spans="1:3">
      <c r="A2842" t="s">
        <v>3282</v>
      </c>
      <c r="B2842" t="s">
        <v>3312</v>
      </c>
      <c r="C2842" t="s">
        <v>3187</v>
      </c>
    </row>
    <row r="2843" spans="1:3">
      <c r="A2843" t="s">
        <v>3282</v>
      </c>
      <c r="B2843" t="s">
        <v>3313</v>
      </c>
      <c r="C2843" t="s">
        <v>3187</v>
      </c>
    </row>
    <row r="2844" spans="1:3">
      <c r="A2844" t="s">
        <v>3282</v>
      </c>
      <c r="B2844" t="s">
        <v>3314</v>
      </c>
      <c r="C2844" t="s">
        <v>3187</v>
      </c>
    </row>
    <row r="2845" spans="1:3">
      <c r="A2845" t="s">
        <v>3282</v>
      </c>
      <c r="B2845" t="s">
        <v>3315</v>
      </c>
      <c r="C2845" t="s">
        <v>3187</v>
      </c>
    </row>
    <row r="2846" spans="1:3">
      <c r="A2846" t="s">
        <v>3282</v>
      </c>
      <c r="B2846" t="s">
        <v>3316</v>
      </c>
      <c r="C2846" t="s">
        <v>3187</v>
      </c>
    </row>
    <row r="2847" spans="1:3">
      <c r="A2847" t="s">
        <v>3282</v>
      </c>
      <c r="B2847" t="s">
        <v>3317</v>
      </c>
      <c r="C2847" t="s">
        <v>3187</v>
      </c>
    </row>
    <row r="2848" spans="1:3">
      <c r="A2848" t="s">
        <v>3282</v>
      </c>
      <c r="B2848" t="s">
        <v>3318</v>
      </c>
      <c r="C2848" t="s">
        <v>3187</v>
      </c>
    </row>
    <row r="2849" spans="1:3">
      <c r="A2849" t="s">
        <v>3282</v>
      </c>
      <c r="B2849" t="s">
        <v>3319</v>
      </c>
      <c r="C2849" t="s">
        <v>3187</v>
      </c>
    </row>
    <row r="2850" spans="1:3">
      <c r="A2850" t="s">
        <v>3282</v>
      </c>
      <c r="B2850" t="s">
        <v>3320</v>
      </c>
      <c r="C2850" t="s">
        <v>3187</v>
      </c>
    </row>
    <row r="2851" spans="1:3">
      <c r="A2851" t="s">
        <v>3282</v>
      </c>
      <c r="B2851" t="s">
        <v>3321</v>
      </c>
      <c r="C2851" t="s">
        <v>3187</v>
      </c>
    </row>
    <row r="2852" spans="1:3">
      <c r="A2852" t="s">
        <v>3282</v>
      </c>
      <c r="B2852" t="s">
        <v>3322</v>
      </c>
      <c r="C2852" t="s">
        <v>3187</v>
      </c>
    </row>
    <row r="2853" spans="1:3">
      <c r="A2853" t="s">
        <v>3282</v>
      </c>
      <c r="B2853" t="s">
        <v>3323</v>
      </c>
      <c r="C2853" t="s">
        <v>3187</v>
      </c>
    </row>
    <row r="2854" spans="1:3">
      <c r="A2854" t="s">
        <v>3282</v>
      </c>
      <c r="B2854" t="s">
        <v>3324</v>
      </c>
      <c r="C2854" t="s">
        <v>3187</v>
      </c>
    </row>
    <row r="2855" spans="1:3">
      <c r="A2855" t="s">
        <v>3282</v>
      </c>
      <c r="B2855" t="s">
        <v>3325</v>
      </c>
      <c r="C2855" t="s">
        <v>3187</v>
      </c>
    </row>
    <row r="2856" spans="1:3">
      <c r="A2856" t="s">
        <v>3282</v>
      </c>
      <c r="B2856" t="s">
        <v>3326</v>
      </c>
      <c r="C2856" t="s">
        <v>3187</v>
      </c>
    </row>
    <row r="2857" spans="1:3">
      <c r="A2857" t="s">
        <v>3282</v>
      </c>
      <c r="B2857" t="s">
        <v>3327</v>
      </c>
      <c r="C2857" t="s">
        <v>3187</v>
      </c>
    </row>
    <row r="2858" spans="1:3">
      <c r="A2858" t="s">
        <v>3282</v>
      </c>
      <c r="B2858" t="s">
        <v>3328</v>
      </c>
      <c r="C2858" t="s">
        <v>3187</v>
      </c>
    </row>
    <row r="2859" spans="1:3">
      <c r="A2859" t="s">
        <v>3282</v>
      </c>
      <c r="B2859" t="s">
        <v>3329</v>
      </c>
      <c r="C2859" t="s">
        <v>3187</v>
      </c>
    </row>
    <row r="2860" spans="1:3">
      <c r="A2860" t="s">
        <v>3330</v>
      </c>
      <c r="B2860" t="s">
        <v>3331</v>
      </c>
      <c r="C2860" t="s">
        <v>3187</v>
      </c>
    </row>
    <row r="2861" spans="1:3">
      <c r="A2861" t="s">
        <v>3330</v>
      </c>
      <c r="B2861" t="s">
        <v>3332</v>
      </c>
      <c r="C2861" t="s">
        <v>3187</v>
      </c>
    </row>
    <row r="2862" spans="1:3">
      <c r="A2862" t="s">
        <v>3330</v>
      </c>
      <c r="B2862" t="s">
        <v>3333</v>
      </c>
      <c r="C2862" t="s">
        <v>3187</v>
      </c>
    </row>
    <row r="2863" spans="1:3">
      <c r="A2863" t="s">
        <v>3330</v>
      </c>
      <c r="B2863" t="s">
        <v>3334</v>
      </c>
      <c r="C2863" t="s">
        <v>3187</v>
      </c>
    </row>
    <row r="2864" spans="1:3">
      <c r="A2864" t="s">
        <v>3330</v>
      </c>
      <c r="B2864" t="s">
        <v>3335</v>
      </c>
      <c r="C2864" t="s">
        <v>3187</v>
      </c>
    </row>
    <row r="2865" spans="1:3">
      <c r="A2865" t="s">
        <v>3330</v>
      </c>
      <c r="B2865" t="s">
        <v>3336</v>
      </c>
      <c r="C2865" t="s">
        <v>3187</v>
      </c>
    </row>
    <row r="2866" spans="1:3">
      <c r="A2866" t="s">
        <v>3330</v>
      </c>
      <c r="B2866" t="s">
        <v>3337</v>
      </c>
      <c r="C2866" t="s">
        <v>3187</v>
      </c>
    </row>
    <row r="2867" spans="1:3">
      <c r="A2867" t="s">
        <v>3330</v>
      </c>
      <c r="B2867" t="s">
        <v>3338</v>
      </c>
      <c r="C2867" t="s">
        <v>3187</v>
      </c>
    </row>
    <row r="2868" spans="1:3">
      <c r="A2868" t="s">
        <v>3330</v>
      </c>
      <c r="B2868" t="s">
        <v>3339</v>
      </c>
      <c r="C2868" t="s">
        <v>3187</v>
      </c>
    </row>
    <row r="2869" spans="1:3">
      <c r="A2869" t="s">
        <v>3330</v>
      </c>
      <c r="B2869" t="s">
        <v>3340</v>
      </c>
      <c r="C2869" t="s">
        <v>3187</v>
      </c>
    </row>
    <row r="2870" spans="1:3">
      <c r="A2870" t="s">
        <v>3330</v>
      </c>
      <c r="B2870" t="s">
        <v>3341</v>
      </c>
      <c r="C2870" t="s">
        <v>3187</v>
      </c>
    </row>
    <row r="2871" spans="1:3">
      <c r="A2871" t="s">
        <v>3330</v>
      </c>
      <c r="B2871" t="s">
        <v>3342</v>
      </c>
      <c r="C2871" t="s">
        <v>3187</v>
      </c>
    </row>
    <row r="2872" spans="1:3">
      <c r="A2872" t="s">
        <v>3330</v>
      </c>
      <c r="B2872" t="s">
        <v>3343</v>
      </c>
      <c r="C2872" t="s">
        <v>3187</v>
      </c>
    </row>
    <row r="2873" spans="1:3">
      <c r="A2873" t="s">
        <v>3330</v>
      </c>
      <c r="B2873" t="s">
        <v>3344</v>
      </c>
      <c r="C2873" t="s">
        <v>3187</v>
      </c>
    </row>
    <row r="2874" spans="1:3">
      <c r="A2874" t="s">
        <v>3330</v>
      </c>
      <c r="B2874" t="s">
        <v>3345</v>
      </c>
      <c r="C2874" t="s">
        <v>3187</v>
      </c>
    </row>
    <row r="2875" spans="1:3">
      <c r="A2875" t="s">
        <v>3330</v>
      </c>
      <c r="B2875" t="s">
        <v>3346</v>
      </c>
      <c r="C2875" t="s">
        <v>3187</v>
      </c>
    </row>
    <row r="2876" spans="1:3">
      <c r="A2876" t="s">
        <v>3330</v>
      </c>
      <c r="B2876" t="s">
        <v>3347</v>
      </c>
      <c r="C2876" t="s">
        <v>3187</v>
      </c>
    </row>
    <row r="2877" spans="1:3">
      <c r="A2877" t="s">
        <v>3330</v>
      </c>
      <c r="B2877" t="s">
        <v>3348</v>
      </c>
      <c r="C2877" t="s">
        <v>3187</v>
      </c>
    </row>
    <row r="2878" spans="1:3">
      <c r="A2878" t="s">
        <v>3330</v>
      </c>
      <c r="B2878" t="s">
        <v>3349</v>
      </c>
      <c r="C2878" t="s">
        <v>3187</v>
      </c>
    </row>
    <row r="2879" spans="1:3">
      <c r="A2879" t="s">
        <v>3330</v>
      </c>
      <c r="B2879" t="s">
        <v>3350</v>
      </c>
      <c r="C2879" t="s">
        <v>3187</v>
      </c>
    </row>
    <row r="2880" spans="1:3">
      <c r="A2880" t="s">
        <v>3330</v>
      </c>
      <c r="B2880" t="s">
        <v>3351</v>
      </c>
      <c r="C2880" t="s">
        <v>3187</v>
      </c>
    </row>
    <row r="2881" spans="1:3">
      <c r="A2881" t="s">
        <v>3330</v>
      </c>
      <c r="B2881" t="s">
        <v>3352</v>
      </c>
      <c r="C2881" t="s">
        <v>3187</v>
      </c>
    </row>
    <row r="2882" spans="1:3">
      <c r="A2882" t="s">
        <v>3330</v>
      </c>
      <c r="B2882" t="s">
        <v>3353</v>
      </c>
      <c r="C2882" t="s">
        <v>3187</v>
      </c>
    </row>
    <row r="2883" spans="1:3">
      <c r="A2883" t="s">
        <v>3330</v>
      </c>
      <c r="B2883" t="s">
        <v>3354</v>
      </c>
      <c r="C2883" t="s">
        <v>3187</v>
      </c>
    </row>
    <row r="2884" spans="1:3">
      <c r="A2884" t="s">
        <v>3330</v>
      </c>
      <c r="B2884" t="s">
        <v>3355</v>
      </c>
      <c r="C2884" t="s">
        <v>3187</v>
      </c>
    </row>
    <row r="2885" spans="1:3">
      <c r="A2885" t="s">
        <v>3356</v>
      </c>
      <c r="B2885" t="s">
        <v>3357</v>
      </c>
      <c r="C2885" t="s">
        <v>3187</v>
      </c>
    </row>
    <row r="2886" spans="1:3">
      <c r="A2886" t="s">
        <v>3356</v>
      </c>
      <c r="B2886" t="s">
        <v>3358</v>
      </c>
      <c r="C2886" t="s">
        <v>3187</v>
      </c>
    </row>
    <row r="2887" spans="1:3">
      <c r="A2887" t="s">
        <v>3356</v>
      </c>
      <c r="B2887" t="s">
        <v>3359</v>
      </c>
      <c r="C2887" t="s">
        <v>3187</v>
      </c>
    </row>
    <row r="2888" spans="1:3">
      <c r="A2888" t="s">
        <v>3356</v>
      </c>
      <c r="B2888" t="s">
        <v>3360</v>
      </c>
      <c r="C2888" t="s">
        <v>3187</v>
      </c>
    </row>
    <row r="2889" spans="1:3">
      <c r="A2889" t="s">
        <v>3356</v>
      </c>
      <c r="B2889" t="s">
        <v>3361</v>
      </c>
      <c r="C2889" t="s">
        <v>3187</v>
      </c>
    </row>
    <row r="2890" spans="1:3">
      <c r="A2890" t="s">
        <v>3356</v>
      </c>
      <c r="B2890" t="s">
        <v>3362</v>
      </c>
      <c r="C2890" t="s">
        <v>3187</v>
      </c>
    </row>
    <row r="2891" spans="1:3">
      <c r="A2891" t="s">
        <v>3356</v>
      </c>
      <c r="B2891" t="s">
        <v>3363</v>
      </c>
      <c r="C2891" t="s">
        <v>3187</v>
      </c>
    </row>
    <row r="2892" spans="1:3">
      <c r="A2892" t="s">
        <v>3356</v>
      </c>
      <c r="B2892" t="s">
        <v>3364</v>
      </c>
      <c r="C2892" t="s">
        <v>3187</v>
      </c>
    </row>
    <row r="2893" spans="1:3">
      <c r="A2893" t="s">
        <v>3356</v>
      </c>
      <c r="B2893" t="s">
        <v>3365</v>
      </c>
      <c r="C2893" t="s">
        <v>3187</v>
      </c>
    </row>
    <row r="2894" spans="1:3">
      <c r="A2894" t="s">
        <v>3356</v>
      </c>
      <c r="B2894" t="s">
        <v>3366</v>
      </c>
      <c r="C2894" t="s">
        <v>3187</v>
      </c>
    </row>
    <row r="2895" spans="1:3">
      <c r="A2895" t="s">
        <v>3356</v>
      </c>
      <c r="B2895" t="s">
        <v>3367</v>
      </c>
      <c r="C2895" t="s">
        <v>3187</v>
      </c>
    </row>
    <row r="2896" spans="1:3">
      <c r="A2896" t="s">
        <v>3356</v>
      </c>
      <c r="B2896" t="s">
        <v>3368</v>
      </c>
      <c r="C2896" t="s">
        <v>3187</v>
      </c>
    </row>
    <row r="2897" spans="1:3">
      <c r="A2897" t="s">
        <v>3356</v>
      </c>
      <c r="B2897" t="s">
        <v>3369</v>
      </c>
      <c r="C2897" t="s">
        <v>3187</v>
      </c>
    </row>
    <row r="2898" spans="1:3">
      <c r="A2898" t="s">
        <v>3356</v>
      </c>
      <c r="B2898" t="s">
        <v>3370</v>
      </c>
      <c r="C2898" t="s">
        <v>3187</v>
      </c>
    </row>
    <row r="2899" spans="1:3">
      <c r="A2899" t="s">
        <v>3356</v>
      </c>
      <c r="B2899" t="s">
        <v>3371</v>
      </c>
      <c r="C2899" t="s">
        <v>3187</v>
      </c>
    </row>
    <row r="2900" spans="1:3">
      <c r="A2900" t="s">
        <v>3356</v>
      </c>
      <c r="B2900" t="s">
        <v>3372</v>
      </c>
      <c r="C2900" t="s">
        <v>3187</v>
      </c>
    </row>
    <row r="2901" spans="1:3">
      <c r="A2901" t="s">
        <v>3356</v>
      </c>
      <c r="B2901" t="s">
        <v>3373</v>
      </c>
      <c r="C2901" t="s">
        <v>3187</v>
      </c>
    </row>
    <row r="2902" spans="1:3">
      <c r="A2902" t="s">
        <v>3356</v>
      </c>
      <c r="B2902" t="s">
        <v>3374</v>
      </c>
      <c r="C2902" t="s">
        <v>3187</v>
      </c>
    </row>
    <row r="2903" spans="1:3">
      <c r="A2903" t="s">
        <v>3356</v>
      </c>
      <c r="B2903" t="s">
        <v>3375</v>
      </c>
      <c r="C2903" t="s">
        <v>3187</v>
      </c>
    </row>
    <row r="2904" spans="1:3">
      <c r="A2904" t="s">
        <v>3356</v>
      </c>
      <c r="B2904" t="s">
        <v>3376</v>
      </c>
      <c r="C2904" t="s">
        <v>3187</v>
      </c>
    </row>
    <row r="2905" spans="1:3">
      <c r="A2905" t="s">
        <v>3356</v>
      </c>
      <c r="B2905" t="s">
        <v>3377</v>
      </c>
      <c r="C2905" t="s">
        <v>3187</v>
      </c>
    </row>
    <row r="2906" spans="1:3">
      <c r="A2906" t="s">
        <v>3356</v>
      </c>
      <c r="B2906" t="s">
        <v>3378</v>
      </c>
      <c r="C2906" t="s">
        <v>3187</v>
      </c>
    </row>
    <row r="2907" spans="1:3">
      <c r="A2907" t="s">
        <v>3356</v>
      </c>
      <c r="B2907" t="s">
        <v>3379</v>
      </c>
      <c r="C2907" t="s">
        <v>3187</v>
      </c>
    </row>
    <row r="2908" spans="1:3">
      <c r="A2908" t="s">
        <v>3356</v>
      </c>
      <c r="B2908" t="s">
        <v>3380</v>
      </c>
      <c r="C2908" t="s">
        <v>3187</v>
      </c>
    </row>
    <row r="2909" spans="1:3">
      <c r="A2909" t="s">
        <v>3381</v>
      </c>
      <c r="B2909" t="s">
        <v>3382</v>
      </c>
      <c r="C2909" t="s">
        <v>3187</v>
      </c>
    </row>
    <row r="2910" spans="1:3">
      <c r="A2910" t="s">
        <v>3381</v>
      </c>
      <c r="B2910" t="s">
        <v>3383</v>
      </c>
      <c r="C2910" t="s">
        <v>3187</v>
      </c>
    </row>
    <row r="2911" spans="1:3">
      <c r="A2911" t="s">
        <v>3381</v>
      </c>
      <c r="B2911" t="s">
        <v>3384</v>
      </c>
      <c r="C2911" t="s">
        <v>3187</v>
      </c>
    </row>
    <row r="2912" spans="1:3">
      <c r="A2912" t="s">
        <v>3381</v>
      </c>
      <c r="B2912" t="s">
        <v>3385</v>
      </c>
      <c r="C2912" t="s">
        <v>3187</v>
      </c>
    </row>
    <row r="2913" spans="1:3">
      <c r="A2913" t="s">
        <v>3381</v>
      </c>
      <c r="B2913" t="s">
        <v>3386</v>
      </c>
      <c r="C2913" t="s">
        <v>3187</v>
      </c>
    </row>
    <row r="2914" spans="1:3">
      <c r="A2914" t="s">
        <v>3381</v>
      </c>
      <c r="B2914" t="s">
        <v>3387</v>
      </c>
      <c r="C2914" t="s">
        <v>3187</v>
      </c>
    </row>
    <row r="2915" spans="1:3">
      <c r="A2915" t="s">
        <v>3381</v>
      </c>
      <c r="B2915" t="s">
        <v>3388</v>
      </c>
      <c r="C2915" t="s">
        <v>3187</v>
      </c>
    </row>
    <row r="2916" spans="1:3">
      <c r="A2916" t="s">
        <v>3381</v>
      </c>
      <c r="B2916" t="s">
        <v>3389</v>
      </c>
      <c r="C2916" t="s">
        <v>3187</v>
      </c>
    </row>
    <row r="2917" spans="1:3">
      <c r="A2917" t="s">
        <v>3381</v>
      </c>
      <c r="B2917" t="s">
        <v>3390</v>
      </c>
      <c r="C2917" t="s">
        <v>3187</v>
      </c>
    </row>
    <row r="2918" spans="1:3">
      <c r="A2918" t="s">
        <v>3381</v>
      </c>
      <c r="B2918" t="s">
        <v>3391</v>
      </c>
      <c r="C2918" t="s">
        <v>3187</v>
      </c>
    </row>
    <row r="2919" spans="1:3">
      <c r="A2919" t="s">
        <v>3381</v>
      </c>
      <c r="B2919" t="s">
        <v>3392</v>
      </c>
      <c r="C2919" t="s">
        <v>3187</v>
      </c>
    </row>
    <row r="2920" spans="1:3">
      <c r="A2920" t="s">
        <v>3381</v>
      </c>
      <c r="B2920" t="s">
        <v>3393</v>
      </c>
      <c r="C2920" t="s">
        <v>3187</v>
      </c>
    </row>
    <row r="2921" spans="1:3">
      <c r="A2921" t="s">
        <v>3381</v>
      </c>
      <c r="B2921" t="s">
        <v>3394</v>
      </c>
      <c r="C2921" t="s">
        <v>3187</v>
      </c>
    </row>
    <row r="2922" spans="1:3">
      <c r="A2922" t="s">
        <v>3381</v>
      </c>
      <c r="B2922" t="s">
        <v>3395</v>
      </c>
      <c r="C2922" t="s">
        <v>3187</v>
      </c>
    </row>
    <row r="2923" spans="1:3">
      <c r="A2923" t="s">
        <v>3381</v>
      </c>
      <c r="B2923" t="s">
        <v>3396</v>
      </c>
      <c r="C2923" t="s">
        <v>3187</v>
      </c>
    </row>
    <row r="2924" spans="1:3">
      <c r="A2924" t="s">
        <v>3381</v>
      </c>
      <c r="B2924" t="s">
        <v>3397</v>
      </c>
      <c r="C2924" t="s">
        <v>3187</v>
      </c>
    </row>
    <row r="2925" spans="1:3">
      <c r="A2925" t="s">
        <v>3381</v>
      </c>
      <c r="B2925" t="s">
        <v>3398</v>
      </c>
      <c r="C2925" t="s">
        <v>3187</v>
      </c>
    </row>
    <row r="2926" spans="1:3">
      <c r="A2926" t="s">
        <v>3399</v>
      </c>
      <c r="B2926" t="s">
        <v>3400</v>
      </c>
      <c r="C2926" t="s">
        <v>3187</v>
      </c>
    </row>
    <row r="2927" spans="1:3">
      <c r="A2927" t="s">
        <v>3399</v>
      </c>
      <c r="B2927" t="s">
        <v>3401</v>
      </c>
      <c r="C2927" t="s">
        <v>3187</v>
      </c>
    </row>
    <row r="2928" spans="1:3">
      <c r="A2928" t="s">
        <v>3399</v>
      </c>
      <c r="B2928" t="s">
        <v>3402</v>
      </c>
      <c r="C2928" t="s">
        <v>3187</v>
      </c>
    </row>
    <row r="2929" spans="1:3">
      <c r="A2929" t="s">
        <v>3399</v>
      </c>
      <c r="B2929" t="s">
        <v>3403</v>
      </c>
      <c r="C2929" t="s">
        <v>3187</v>
      </c>
    </row>
    <row r="2930" spans="1:3">
      <c r="A2930" t="s">
        <v>3399</v>
      </c>
      <c r="B2930" t="s">
        <v>3404</v>
      </c>
      <c r="C2930" t="s">
        <v>3187</v>
      </c>
    </row>
    <row r="2931" spans="1:3">
      <c r="A2931" t="s">
        <v>3399</v>
      </c>
      <c r="B2931" t="s">
        <v>3405</v>
      </c>
      <c r="C2931" t="s">
        <v>3187</v>
      </c>
    </row>
    <row r="2932" spans="1:3">
      <c r="A2932" t="s">
        <v>3399</v>
      </c>
      <c r="B2932" t="s">
        <v>3406</v>
      </c>
      <c r="C2932" t="s">
        <v>3187</v>
      </c>
    </row>
    <row r="2933" spans="1:3">
      <c r="A2933" t="s">
        <v>3399</v>
      </c>
      <c r="B2933" t="s">
        <v>3407</v>
      </c>
      <c r="C2933" t="s">
        <v>3187</v>
      </c>
    </row>
    <row r="2934" spans="1:3">
      <c r="A2934" t="s">
        <v>3399</v>
      </c>
      <c r="B2934" t="s">
        <v>3408</v>
      </c>
      <c r="C2934" t="s">
        <v>3187</v>
      </c>
    </row>
    <row r="2935" spans="1:3">
      <c r="A2935" t="s">
        <v>3399</v>
      </c>
      <c r="B2935" t="s">
        <v>3409</v>
      </c>
      <c r="C2935" t="s">
        <v>3187</v>
      </c>
    </row>
    <row r="2936" spans="1:3">
      <c r="A2936" t="s">
        <v>3399</v>
      </c>
      <c r="B2936" t="s">
        <v>3410</v>
      </c>
      <c r="C2936" t="s">
        <v>3187</v>
      </c>
    </row>
    <row r="2937" spans="1:3">
      <c r="A2937" t="s">
        <v>3399</v>
      </c>
      <c r="B2937" t="s">
        <v>3411</v>
      </c>
      <c r="C2937" t="s">
        <v>3187</v>
      </c>
    </row>
    <row r="2938" spans="1:3">
      <c r="A2938" t="s">
        <v>3399</v>
      </c>
      <c r="B2938" t="s">
        <v>3412</v>
      </c>
      <c r="C2938" t="s">
        <v>3187</v>
      </c>
    </row>
    <row r="2939" spans="1:3">
      <c r="A2939" t="s">
        <v>3399</v>
      </c>
      <c r="B2939" t="s">
        <v>3413</v>
      </c>
      <c r="C2939" t="s">
        <v>3187</v>
      </c>
    </row>
    <row r="2940" spans="1:3">
      <c r="A2940" t="s">
        <v>3399</v>
      </c>
      <c r="B2940" t="s">
        <v>3414</v>
      </c>
      <c r="C2940" t="s">
        <v>3187</v>
      </c>
    </row>
    <row r="2941" spans="1:3">
      <c r="A2941" t="s">
        <v>3399</v>
      </c>
      <c r="B2941" t="s">
        <v>3415</v>
      </c>
      <c r="C2941" t="s">
        <v>3187</v>
      </c>
    </row>
    <row r="2942" spans="1:3">
      <c r="A2942" t="s">
        <v>3399</v>
      </c>
      <c r="B2942" t="s">
        <v>3416</v>
      </c>
      <c r="C2942" t="s">
        <v>3187</v>
      </c>
    </row>
    <row r="2943" spans="1:3">
      <c r="A2943" t="s">
        <v>3399</v>
      </c>
      <c r="B2943" t="s">
        <v>3417</v>
      </c>
      <c r="C2943" t="s">
        <v>3187</v>
      </c>
    </row>
    <row r="2944" spans="1:3">
      <c r="A2944" t="s">
        <v>3418</v>
      </c>
      <c r="B2944" t="s">
        <v>3419</v>
      </c>
      <c r="C2944" t="s">
        <v>3187</v>
      </c>
    </row>
    <row r="2945" spans="1:3">
      <c r="A2945" t="s">
        <v>3418</v>
      </c>
      <c r="B2945" t="s">
        <v>3420</v>
      </c>
      <c r="C2945" t="s">
        <v>3187</v>
      </c>
    </row>
    <row r="2946" spans="1:3">
      <c r="A2946" t="s">
        <v>3418</v>
      </c>
      <c r="B2946" t="s">
        <v>3421</v>
      </c>
      <c r="C2946" t="s">
        <v>3187</v>
      </c>
    </row>
    <row r="2947" spans="1:3">
      <c r="A2947" t="s">
        <v>3418</v>
      </c>
      <c r="B2947" t="s">
        <v>3422</v>
      </c>
      <c r="C2947" t="s">
        <v>3187</v>
      </c>
    </row>
    <row r="2948" spans="1:3">
      <c r="A2948" t="s">
        <v>3418</v>
      </c>
      <c r="B2948" t="s">
        <v>3423</v>
      </c>
      <c r="C2948" t="s">
        <v>3187</v>
      </c>
    </row>
    <row r="2949" spans="1:3">
      <c r="A2949" t="s">
        <v>3418</v>
      </c>
      <c r="B2949" t="s">
        <v>3424</v>
      </c>
      <c r="C2949" t="s">
        <v>3187</v>
      </c>
    </row>
    <row r="2950" spans="1:3">
      <c r="A2950" t="s">
        <v>3418</v>
      </c>
      <c r="B2950" t="s">
        <v>3425</v>
      </c>
      <c r="C2950" t="s">
        <v>3187</v>
      </c>
    </row>
    <row r="2951" spans="1:3">
      <c r="A2951" t="s">
        <v>3418</v>
      </c>
      <c r="B2951" t="s">
        <v>3426</v>
      </c>
      <c r="C2951" t="s">
        <v>3187</v>
      </c>
    </row>
    <row r="2952" spans="1:3">
      <c r="A2952" t="s">
        <v>3418</v>
      </c>
      <c r="B2952" t="s">
        <v>3427</v>
      </c>
      <c r="C2952" t="s">
        <v>3187</v>
      </c>
    </row>
    <row r="2953" spans="1:3">
      <c r="A2953" t="s">
        <v>3418</v>
      </c>
      <c r="B2953" t="s">
        <v>3428</v>
      </c>
      <c r="C2953" t="s">
        <v>3187</v>
      </c>
    </row>
    <row r="2954" spans="1:3">
      <c r="A2954" t="s">
        <v>3418</v>
      </c>
      <c r="B2954" t="s">
        <v>3429</v>
      </c>
      <c r="C2954" t="s">
        <v>3187</v>
      </c>
    </row>
    <row r="2955" spans="1:3">
      <c r="A2955" t="s">
        <v>3418</v>
      </c>
      <c r="B2955" t="s">
        <v>3430</v>
      </c>
      <c r="C2955" t="s">
        <v>3187</v>
      </c>
    </row>
    <row r="2956" spans="1:3">
      <c r="A2956" t="s">
        <v>3418</v>
      </c>
      <c r="B2956" t="s">
        <v>3431</v>
      </c>
      <c r="C2956" t="s">
        <v>3187</v>
      </c>
    </row>
    <row r="2957" spans="1:3">
      <c r="A2957" t="s">
        <v>3418</v>
      </c>
      <c r="B2957" t="s">
        <v>3432</v>
      </c>
      <c r="C2957" t="s">
        <v>3187</v>
      </c>
    </row>
    <row r="2958" spans="1:3">
      <c r="A2958" t="s">
        <v>3418</v>
      </c>
      <c r="B2958" t="s">
        <v>3433</v>
      </c>
      <c r="C2958" t="s">
        <v>3187</v>
      </c>
    </row>
    <row r="2959" spans="1:3">
      <c r="A2959" t="s">
        <v>3418</v>
      </c>
      <c r="B2959" t="s">
        <v>3434</v>
      </c>
      <c r="C2959" t="s">
        <v>3187</v>
      </c>
    </row>
    <row r="2960" spans="1:3">
      <c r="A2960" t="s">
        <v>3418</v>
      </c>
      <c r="B2960" t="s">
        <v>3435</v>
      </c>
      <c r="C2960" t="s">
        <v>3187</v>
      </c>
    </row>
    <row r="2961" spans="1:3">
      <c r="A2961" t="s">
        <v>3418</v>
      </c>
      <c r="B2961" t="s">
        <v>3436</v>
      </c>
      <c r="C2961" t="s">
        <v>3187</v>
      </c>
    </row>
    <row r="2962" spans="1:3">
      <c r="A2962" t="s">
        <v>3418</v>
      </c>
      <c r="B2962" t="s">
        <v>3437</v>
      </c>
      <c r="C2962" t="s">
        <v>3187</v>
      </c>
    </row>
    <row r="2963" spans="1:3">
      <c r="A2963" t="s">
        <v>3418</v>
      </c>
      <c r="B2963" t="s">
        <v>3438</v>
      </c>
      <c r="C2963" t="s">
        <v>3187</v>
      </c>
    </row>
    <row r="2964" spans="1:3">
      <c r="A2964" t="s">
        <v>3418</v>
      </c>
      <c r="B2964" t="s">
        <v>3439</v>
      </c>
      <c r="C2964" t="s">
        <v>3187</v>
      </c>
    </row>
    <row r="2965" spans="1:3">
      <c r="A2965" t="s">
        <v>3418</v>
      </c>
      <c r="B2965" t="s">
        <v>3440</v>
      </c>
      <c r="C2965" t="s">
        <v>3187</v>
      </c>
    </row>
    <row r="2966" spans="1:3">
      <c r="A2966" t="s">
        <v>3418</v>
      </c>
      <c r="B2966" t="s">
        <v>3441</v>
      </c>
      <c r="C2966" t="s">
        <v>3187</v>
      </c>
    </row>
    <row r="2967" spans="1:3">
      <c r="A2967" t="s">
        <v>3418</v>
      </c>
      <c r="B2967" t="s">
        <v>3442</v>
      </c>
      <c r="C2967" t="s">
        <v>3187</v>
      </c>
    </row>
    <row r="2968" spans="1:3">
      <c r="A2968" t="s">
        <v>3418</v>
      </c>
      <c r="B2968" t="s">
        <v>3443</v>
      </c>
      <c r="C2968" t="s">
        <v>3187</v>
      </c>
    </row>
    <row r="2969" spans="1:3">
      <c r="A2969" t="s">
        <v>3418</v>
      </c>
      <c r="B2969" t="s">
        <v>3444</v>
      </c>
      <c r="C2969" t="s">
        <v>3187</v>
      </c>
    </row>
    <row r="2970" spans="1:3">
      <c r="A2970" t="s">
        <v>3418</v>
      </c>
      <c r="B2970" t="s">
        <v>3445</v>
      </c>
      <c r="C2970" t="s">
        <v>3187</v>
      </c>
    </row>
    <row r="2971" spans="1:3">
      <c r="A2971" t="s">
        <v>3418</v>
      </c>
      <c r="B2971" t="s">
        <v>3446</v>
      </c>
      <c r="C2971" t="s">
        <v>3187</v>
      </c>
    </row>
    <row r="2972" spans="1:3">
      <c r="A2972" t="s">
        <v>3418</v>
      </c>
      <c r="B2972" t="s">
        <v>3447</v>
      </c>
      <c r="C2972" t="s">
        <v>3187</v>
      </c>
    </row>
    <row r="2973" spans="1:3">
      <c r="A2973" t="s">
        <v>3418</v>
      </c>
      <c r="B2973" t="s">
        <v>3448</v>
      </c>
      <c r="C2973" t="s">
        <v>3187</v>
      </c>
    </row>
    <row r="2974" spans="1:3">
      <c r="A2974" t="s">
        <v>3418</v>
      </c>
      <c r="B2974" t="s">
        <v>3449</v>
      </c>
      <c r="C2974" t="s">
        <v>3187</v>
      </c>
    </row>
    <row r="2975" spans="1:3">
      <c r="A2975" t="s">
        <v>3418</v>
      </c>
      <c r="B2975" t="s">
        <v>3450</v>
      </c>
      <c r="C2975" t="s">
        <v>3187</v>
      </c>
    </row>
    <row r="2976" spans="1:3">
      <c r="A2976" t="s">
        <v>3418</v>
      </c>
      <c r="B2976" t="s">
        <v>3451</v>
      </c>
      <c r="C2976" t="s">
        <v>3187</v>
      </c>
    </row>
    <row r="2977" spans="1:3">
      <c r="A2977" t="s">
        <v>3452</v>
      </c>
      <c r="B2977" t="s">
        <v>3453</v>
      </c>
      <c r="C2977" t="s">
        <v>3187</v>
      </c>
    </row>
    <row r="2978" spans="1:3">
      <c r="A2978" t="s">
        <v>3452</v>
      </c>
      <c r="B2978" t="s">
        <v>3454</v>
      </c>
      <c r="C2978" t="s">
        <v>3187</v>
      </c>
    </row>
    <row r="2979" spans="1:3">
      <c r="A2979" t="s">
        <v>3452</v>
      </c>
      <c r="B2979" t="s">
        <v>3455</v>
      </c>
      <c r="C2979" t="s">
        <v>3187</v>
      </c>
    </row>
    <row r="2980" spans="1:3">
      <c r="A2980" t="s">
        <v>3452</v>
      </c>
      <c r="B2980" t="s">
        <v>3456</v>
      </c>
      <c r="C2980" t="s">
        <v>3187</v>
      </c>
    </row>
    <row r="2981" spans="1:3">
      <c r="A2981" t="s">
        <v>3452</v>
      </c>
      <c r="B2981" t="s">
        <v>3457</v>
      </c>
      <c r="C2981" t="s">
        <v>3187</v>
      </c>
    </row>
    <row r="2982" spans="1:3">
      <c r="A2982" t="s">
        <v>3452</v>
      </c>
      <c r="B2982" t="s">
        <v>3458</v>
      </c>
      <c r="C2982" t="s">
        <v>3187</v>
      </c>
    </row>
    <row r="2983" spans="1:3">
      <c r="A2983" t="s">
        <v>3452</v>
      </c>
      <c r="B2983" t="s">
        <v>3459</v>
      </c>
      <c r="C2983" t="s">
        <v>3187</v>
      </c>
    </row>
    <row r="2984" spans="1:3">
      <c r="A2984" t="s">
        <v>3452</v>
      </c>
      <c r="B2984" t="s">
        <v>3460</v>
      </c>
      <c r="C2984" t="s">
        <v>3187</v>
      </c>
    </row>
    <row r="2985" spans="1:3">
      <c r="A2985" t="s">
        <v>3452</v>
      </c>
      <c r="B2985" t="s">
        <v>3461</v>
      </c>
      <c r="C2985" t="s">
        <v>3187</v>
      </c>
    </row>
    <row r="2986" spans="1:3">
      <c r="A2986" t="s">
        <v>3452</v>
      </c>
      <c r="B2986" t="s">
        <v>3462</v>
      </c>
      <c r="C2986" t="s">
        <v>3187</v>
      </c>
    </row>
    <row r="2987" spans="1:3">
      <c r="A2987" t="s">
        <v>3452</v>
      </c>
      <c r="B2987" t="s">
        <v>3463</v>
      </c>
      <c r="C2987" t="s">
        <v>3187</v>
      </c>
    </row>
    <row r="2988" spans="1:3">
      <c r="A2988" t="s">
        <v>3452</v>
      </c>
      <c r="B2988" t="s">
        <v>3464</v>
      </c>
      <c r="C2988" t="s">
        <v>3187</v>
      </c>
    </row>
    <row r="2989" spans="1:3">
      <c r="A2989" t="s">
        <v>3452</v>
      </c>
      <c r="B2989" t="s">
        <v>3465</v>
      </c>
      <c r="C2989" t="s">
        <v>3187</v>
      </c>
    </row>
    <row r="2990" spans="1:3">
      <c r="A2990" t="s">
        <v>3452</v>
      </c>
      <c r="B2990" t="s">
        <v>3466</v>
      </c>
      <c r="C2990" t="s">
        <v>3187</v>
      </c>
    </row>
    <row r="2991" spans="1:3">
      <c r="A2991" t="s">
        <v>3452</v>
      </c>
      <c r="B2991" t="s">
        <v>3467</v>
      </c>
      <c r="C2991" t="s">
        <v>3187</v>
      </c>
    </row>
    <row r="2992" spans="1:3">
      <c r="A2992" t="s">
        <v>3452</v>
      </c>
      <c r="B2992" t="s">
        <v>3468</v>
      </c>
      <c r="C2992" t="s">
        <v>3187</v>
      </c>
    </row>
    <row r="2993" spans="1:3">
      <c r="A2993" t="s">
        <v>3452</v>
      </c>
      <c r="B2993" t="s">
        <v>3469</v>
      </c>
      <c r="C2993" t="s">
        <v>3187</v>
      </c>
    </row>
    <row r="2994" spans="1:3">
      <c r="A2994" t="s">
        <v>3452</v>
      </c>
      <c r="B2994" t="s">
        <v>3470</v>
      </c>
      <c r="C2994" t="s">
        <v>3187</v>
      </c>
    </row>
    <row r="2995" spans="1:3">
      <c r="A2995" t="s">
        <v>3452</v>
      </c>
      <c r="B2995" t="s">
        <v>3471</v>
      </c>
      <c r="C2995" t="s">
        <v>3187</v>
      </c>
    </row>
    <row r="2996" spans="1:3">
      <c r="A2996" t="s">
        <v>3452</v>
      </c>
      <c r="B2996" t="s">
        <v>3472</v>
      </c>
      <c r="C2996" t="s">
        <v>3187</v>
      </c>
    </row>
    <row r="2997" spans="1:3">
      <c r="A2997" t="s">
        <v>3452</v>
      </c>
      <c r="B2997" t="s">
        <v>3473</v>
      </c>
      <c r="C2997" t="s">
        <v>3187</v>
      </c>
    </row>
    <row r="2998" spans="1:3">
      <c r="A2998" t="s">
        <v>3452</v>
      </c>
      <c r="B2998" t="s">
        <v>3474</v>
      </c>
      <c r="C2998" t="s">
        <v>3187</v>
      </c>
    </row>
    <row r="2999" spans="1:3">
      <c r="A2999" t="s">
        <v>3475</v>
      </c>
      <c r="B2999" t="s">
        <v>3476</v>
      </c>
      <c r="C2999" t="s">
        <v>3187</v>
      </c>
    </row>
    <row r="3000" spans="1:3">
      <c r="A3000" t="s">
        <v>3475</v>
      </c>
      <c r="B3000" t="s">
        <v>3477</v>
      </c>
      <c r="C3000" t="s">
        <v>3187</v>
      </c>
    </row>
    <row r="3001" spans="1:3">
      <c r="A3001" t="s">
        <v>3475</v>
      </c>
      <c r="B3001" t="s">
        <v>3478</v>
      </c>
      <c r="C3001" t="s">
        <v>3187</v>
      </c>
    </row>
    <row r="3002" spans="1:3">
      <c r="A3002" t="s">
        <v>3475</v>
      </c>
      <c r="B3002" t="s">
        <v>3479</v>
      </c>
      <c r="C3002" t="s">
        <v>3187</v>
      </c>
    </row>
    <row r="3003" spans="1:3">
      <c r="A3003" t="s">
        <v>3480</v>
      </c>
      <c r="B3003" t="s">
        <v>3481</v>
      </c>
      <c r="C3003" t="s">
        <v>3187</v>
      </c>
    </row>
    <row r="3004" spans="1:3">
      <c r="A3004" t="s">
        <v>3480</v>
      </c>
      <c r="B3004" t="s">
        <v>3482</v>
      </c>
      <c r="C3004" t="s">
        <v>3187</v>
      </c>
    </row>
    <row r="3005" spans="1:3">
      <c r="A3005" t="s">
        <v>3480</v>
      </c>
      <c r="B3005" t="s">
        <v>3483</v>
      </c>
      <c r="C3005" t="s">
        <v>3187</v>
      </c>
    </row>
    <row r="3006" spans="1:3">
      <c r="A3006" t="s">
        <v>3480</v>
      </c>
      <c r="B3006" t="s">
        <v>3484</v>
      </c>
      <c r="C3006" t="s">
        <v>3187</v>
      </c>
    </row>
    <row r="3007" spans="1:3">
      <c r="A3007" t="s">
        <v>3480</v>
      </c>
      <c r="B3007" t="s">
        <v>3485</v>
      </c>
      <c r="C3007" t="s">
        <v>3187</v>
      </c>
    </row>
    <row r="3008" spans="1:3">
      <c r="A3008" t="s">
        <v>3480</v>
      </c>
      <c r="B3008" t="s">
        <v>3486</v>
      </c>
      <c r="C3008" t="s">
        <v>3187</v>
      </c>
    </row>
    <row r="3009" spans="1:3">
      <c r="A3009" t="s">
        <v>3480</v>
      </c>
      <c r="B3009" t="s">
        <v>3487</v>
      </c>
      <c r="C3009" t="s">
        <v>3187</v>
      </c>
    </row>
    <row r="3010" spans="1:3">
      <c r="A3010" t="s">
        <v>3480</v>
      </c>
      <c r="B3010" t="s">
        <v>3488</v>
      </c>
      <c r="C3010" t="s">
        <v>3187</v>
      </c>
    </row>
    <row r="3011" spans="1:3">
      <c r="A3011" t="s">
        <v>3480</v>
      </c>
      <c r="B3011" t="s">
        <v>3489</v>
      </c>
      <c r="C3011" t="s">
        <v>3187</v>
      </c>
    </row>
    <row r="3012" spans="1:3">
      <c r="A3012" t="s">
        <v>3480</v>
      </c>
      <c r="B3012" t="s">
        <v>3490</v>
      </c>
      <c r="C3012" t="s">
        <v>3187</v>
      </c>
    </row>
    <row r="3013" spans="1:3">
      <c r="A3013" t="s">
        <v>3480</v>
      </c>
      <c r="B3013" t="s">
        <v>3491</v>
      </c>
      <c r="C3013" t="s">
        <v>3187</v>
      </c>
    </row>
    <row r="3014" spans="1:3">
      <c r="A3014" t="s">
        <v>3480</v>
      </c>
      <c r="B3014" t="s">
        <v>3492</v>
      </c>
      <c r="C3014" t="s">
        <v>3187</v>
      </c>
    </row>
    <row r="3015" spans="1:3">
      <c r="A3015" t="s">
        <v>3480</v>
      </c>
      <c r="B3015" t="s">
        <v>3493</v>
      </c>
      <c r="C3015" t="s">
        <v>3187</v>
      </c>
    </row>
    <row r="3016" spans="1:3">
      <c r="A3016" t="s">
        <v>3480</v>
      </c>
      <c r="B3016" t="s">
        <v>3494</v>
      </c>
      <c r="C3016" t="s">
        <v>3187</v>
      </c>
    </row>
    <row r="3017" spans="1:3">
      <c r="A3017" t="s">
        <v>3480</v>
      </c>
      <c r="B3017" t="s">
        <v>3495</v>
      </c>
      <c r="C3017" t="s">
        <v>3187</v>
      </c>
    </row>
    <row r="3018" spans="1:3">
      <c r="A3018" t="s">
        <v>3480</v>
      </c>
      <c r="B3018" t="s">
        <v>3496</v>
      </c>
      <c r="C3018" t="s">
        <v>3187</v>
      </c>
    </row>
    <row r="3019" spans="1:3">
      <c r="A3019" t="s">
        <v>3497</v>
      </c>
      <c r="B3019" t="s">
        <v>3498</v>
      </c>
      <c r="C3019" t="s">
        <v>3187</v>
      </c>
    </row>
    <row r="3020" spans="1:3">
      <c r="A3020" t="s">
        <v>3497</v>
      </c>
      <c r="B3020" t="s">
        <v>561</v>
      </c>
      <c r="C3020" t="s">
        <v>3187</v>
      </c>
    </row>
    <row r="3021" spans="1:3">
      <c r="A3021" t="s">
        <v>3497</v>
      </c>
      <c r="B3021" t="s">
        <v>564</v>
      </c>
      <c r="C3021" t="s">
        <v>3187</v>
      </c>
    </row>
    <row r="3022" spans="1:3">
      <c r="A3022" t="s">
        <v>3499</v>
      </c>
      <c r="B3022" t="s">
        <v>3500</v>
      </c>
      <c r="C3022" t="s">
        <v>3187</v>
      </c>
    </row>
    <row r="3023" spans="1:3">
      <c r="A3023" t="s">
        <v>3499</v>
      </c>
      <c r="B3023" t="s">
        <v>3501</v>
      </c>
      <c r="C3023" t="s">
        <v>3187</v>
      </c>
    </row>
    <row r="3024" spans="1:3">
      <c r="A3024" t="s">
        <v>3499</v>
      </c>
      <c r="B3024" t="s">
        <v>3502</v>
      </c>
      <c r="C3024" t="s">
        <v>3187</v>
      </c>
    </row>
    <row r="3025" spans="1:3">
      <c r="A3025" t="s">
        <v>3499</v>
      </c>
      <c r="B3025" t="s">
        <v>3503</v>
      </c>
      <c r="C3025" t="s">
        <v>3187</v>
      </c>
    </row>
    <row r="3026" spans="1:3">
      <c r="A3026" t="s">
        <v>3499</v>
      </c>
      <c r="B3026" t="s">
        <v>3504</v>
      </c>
      <c r="C3026" t="s">
        <v>3187</v>
      </c>
    </row>
    <row r="3027" spans="1:3">
      <c r="A3027" t="s">
        <v>3499</v>
      </c>
      <c r="B3027" t="s">
        <v>3505</v>
      </c>
      <c r="C3027" t="s">
        <v>3187</v>
      </c>
    </row>
    <row r="3028" spans="1:3">
      <c r="A3028" t="s">
        <v>3499</v>
      </c>
      <c r="B3028" t="s">
        <v>3506</v>
      </c>
      <c r="C3028" t="s">
        <v>3187</v>
      </c>
    </row>
    <row r="3029" spans="1:3">
      <c r="A3029" t="s">
        <v>3499</v>
      </c>
      <c r="B3029" t="s">
        <v>3507</v>
      </c>
      <c r="C3029" t="s">
        <v>3187</v>
      </c>
    </row>
    <row r="3030" spans="1:3">
      <c r="A3030" t="s">
        <v>3499</v>
      </c>
      <c r="B3030" t="s">
        <v>3508</v>
      </c>
      <c r="C3030" t="s">
        <v>3187</v>
      </c>
    </row>
    <row r="3031" spans="1:3">
      <c r="A3031" t="s">
        <v>3499</v>
      </c>
      <c r="B3031" t="s">
        <v>3509</v>
      </c>
      <c r="C3031" t="s">
        <v>3187</v>
      </c>
    </row>
    <row r="3032" spans="1:3">
      <c r="A3032" t="s">
        <v>3499</v>
      </c>
      <c r="B3032" t="s">
        <v>3510</v>
      </c>
      <c r="C3032" t="s">
        <v>3187</v>
      </c>
    </row>
    <row r="3033" spans="1:3">
      <c r="A3033" t="s">
        <v>3499</v>
      </c>
      <c r="B3033" t="s">
        <v>3511</v>
      </c>
      <c r="C3033" t="s">
        <v>3187</v>
      </c>
    </row>
    <row r="3034" spans="1:3">
      <c r="A3034" t="s">
        <v>3499</v>
      </c>
      <c r="B3034" t="s">
        <v>3512</v>
      </c>
      <c r="C3034" t="s">
        <v>3187</v>
      </c>
    </row>
    <row r="3035" spans="1:3">
      <c r="A3035" t="s">
        <v>3499</v>
      </c>
      <c r="B3035" t="s">
        <v>3513</v>
      </c>
      <c r="C3035" t="s">
        <v>3187</v>
      </c>
    </row>
    <row r="3036" spans="1:3">
      <c r="A3036" t="s">
        <v>3514</v>
      </c>
      <c r="B3036" t="s">
        <v>3515</v>
      </c>
      <c r="C3036" t="s">
        <v>3187</v>
      </c>
    </row>
    <row r="3037" spans="1:3">
      <c r="A3037" t="s">
        <v>3514</v>
      </c>
      <c r="B3037" t="s">
        <v>3516</v>
      </c>
      <c r="C3037" t="s">
        <v>3187</v>
      </c>
    </row>
    <row r="3038" spans="1:3">
      <c r="A3038" t="s">
        <v>3514</v>
      </c>
      <c r="B3038" t="s">
        <v>3517</v>
      </c>
      <c r="C3038" t="s">
        <v>3187</v>
      </c>
    </row>
    <row r="3039" spans="1:3">
      <c r="A3039" t="s">
        <v>3514</v>
      </c>
      <c r="B3039" t="s">
        <v>3518</v>
      </c>
      <c r="C3039" t="s">
        <v>3187</v>
      </c>
    </row>
    <row r="3040" spans="1:3">
      <c r="A3040" t="s">
        <v>3514</v>
      </c>
      <c r="B3040" t="s">
        <v>3519</v>
      </c>
      <c r="C3040" t="s">
        <v>3187</v>
      </c>
    </row>
    <row r="3041" spans="1:3">
      <c r="A3041" t="s">
        <v>3514</v>
      </c>
      <c r="B3041" t="s">
        <v>3520</v>
      </c>
      <c r="C3041" t="s">
        <v>3187</v>
      </c>
    </row>
    <row r="3042" spans="1:3">
      <c r="A3042" t="s">
        <v>3514</v>
      </c>
      <c r="B3042" t="s">
        <v>3521</v>
      </c>
      <c r="C3042" t="s">
        <v>3187</v>
      </c>
    </row>
    <row r="3043" spans="1:3">
      <c r="A3043" t="s">
        <v>3522</v>
      </c>
      <c r="B3043" t="s">
        <v>3523</v>
      </c>
      <c r="C3043" t="s">
        <v>3187</v>
      </c>
    </row>
    <row r="3044" spans="1:3">
      <c r="A3044" t="s">
        <v>3522</v>
      </c>
      <c r="B3044" t="s">
        <v>3524</v>
      </c>
      <c r="C3044" t="s">
        <v>3187</v>
      </c>
    </row>
    <row r="3045" spans="1:3">
      <c r="A3045" t="s">
        <v>3522</v>
      </c>
      <c r="B3045" t="s">
        <v>3525</v>
      </c>
      <c r="C3045" t="s">
        <v>3187</v>
      </c>
    </row>
    <row r="3046" spans="1:3">
      <c r="A3046" t="s">
        <v>3522</v>
      </c>
      <c r="B3046" t="s">
        <v>3526</v>
      </c>
      <c r="C3046" t="s">
        <v>3187</v>
      </c>
    </row>
    <row r="3047" spans="1:3">
      <c r="A3047" t="s">
        <v>3522</v>
      </c>
      <c r="B3047" t="s">
        <v>3527</v>
      </c>
      <c r="C3047" t="s">
        <v>3187</v>
      </c>
    </row>
    <row r="3048" spans="1:3">
      <c r="A3048" t="s">
        <v>3522</v>
      </c>
      <c r="B3048" t="s">
        <v>3528</v>
      </c>
      <c r="C3048" t="s">
        <v>3187</v>
      </c>
    </row>
    <row r="3049" spans="1:3">
      <c r="A3049" t="s">
        <v>3522</v>
      </c>
      <c r="B3049" t="s">
        <v>3529</v>
      </c>
      <c r="C3049" t="s">
        <v>3187</v>
      </c>
    </row>
    <row r="3050" spans="1:3">
      <c r="A3050" t="s">
        <v>3522</v>
      </c>
      <c r="B3050" t="s">
        <v>954</v>
      </c>
      <c r="C3050" t="s">
        <v>3187</v>
      </c>
    </row>
    <row r="3051" spans="1:3">
      <c r="A3051" t="s">
        <v>3522</v>
      </c>
      <c r="B3051" t="s">
        <v>3530</v>
      </c>
      <c r="C3051" t="s">
        <v>3187</v>
      </c>
    </row>
    <row r="3052" spans="1:3">
      <c r="A3052" t="s">
        <v>3522</v>
      </c>
      <c r="B3052" t="s">
        <v>3531</v>
      </c>
      <c r="C3052" t="s">
        <v>3187</v>
      </c>
    </row>
    <row r="3053" spans="1:3">
      <c r="A3053" t="s">
        <v>3522</v>
      </c>
      <c r="B3053" t="s">
        <v>3532</v>
      </c>
      <c r="C3053" t="s">
        <v>3187</v>
      </c>
    </row>
    <row r="3054" spans="1:3">
      <c r="A3054" t="s">
        <v>3522</v>
      </c>
      <c r="B3054" t="s">
        <v>3533</v>
      </c>
      <c r="C3054" t="s">
        <v>3187</v>
      </c>
    </row>
    <row r="3055" spans="1:3">
      <c r="A3055" t="s">
        <v>3522</v>
      </c>
      <c r="B3055" t="s">
        <v>850</v>
      </c>
      <c r="C3055" t="s">
        <v>3187</v>
      </c>
    </row>
    <row r="3056" spans="1:3">
      <c r="A3056" t="s">
        <v>3522</v>
      </c>
      <c r="B3056" t="s">
        <v>3534</v>
      </c>
      <c r="C3056" t="s">
        <v>3187</v>
      </c>
    </row>
    <row r="3057" spans="1:3">
      <c r="A3057" t="s">
        <v>3522</v>
      </c>
      <c r="B3057" t="s">
        <v>3535</v>
      </c>
      <c r="C3057" t="s">
        <v>3187</v>
      </c>
    </row>
    <row r="3058" spans="1:3">
      <c r="A3058" t="s">
        <v>3522</v>
      </c>
      <c r="B3058" t="s">
        <v>3536</v>
      </c>
      <c r="C3058" t="s">
        <v>3187</v>
      </c>
    </row>
    <row r="3059" spans="1:3">
      <c r="A3059" t="s">
        <v>3522</v>
      </c>
      <c r="B3059" t="s">
        <v>3537</v>
      </c>
      <c r="C3059" t="s">
        <v>3187</v>
      </c>
    </row>
    <row r="3060" spans="1:3">
      <c r="A3060" t="s">
        <v>3522</v>
      </c>
      <c r="B3060" t="s">
        <v>3538</v>
      </c>
      <c r="C3060" t="s">
        <v>3187</v>
      </c>
    </row>
    <row r="3061" spans="1:3">
      <c r="A3061" t="s">
        <v>3522</v>
      </c>
      <c r="B3061" t="s">
        <v>3539</v>
      </c>
      <c r="C3061" t="s">
        <v>3187</v>
      </c>
    </row>
    <row r="3062" spans="1:3">
      <c r="A3062" t="s">
        <v>3522</v>
      </c>
      <c r="B3062" t="s">
        <v>3540</v>
      </c>
      <c r="C3062" t="s">
        <v>3187</v>
      </c>
    </row>
    <row r="3063" spans="1:3">
      <c r="A3063" t="s">
        <v>3541</v>
      </c>
      <c r="B3063" t="s">
        <v>3542</v>
      </c>
      <c r="C3063" t="s">
        <v>3187</v>
      </c>
    </row>
    <row r="3064" spans="1:3">
      <c r="A3064" t="s">
        <v>3541</v>
      </c>
      <c r="B3064" t="s">
        <v>3543</v>
      </c>
      <c r="C3064" t="s">
        <v>3187</v>
      </c>
    </row>
    <row r="3065" spans="1:3">
      <c r="A3065" t="s">
        <v>3541</v>
      </c>
      <c r="B3065" t="s">
        <v>3544</v>
      </c>
      <c r="C3065" t="s">
        <v>3187</v>
      </c>
    </row>
    <row r="3066" spans="1:3">
      <c r="A3066" t="s">
        <v>3541</v>
      </c>
      <c r="B3066" t="s">
        <v>3545</v>
      </c>
      <c r="C3066" t="s">
        <v>3187</v>
      </c>
    </row>
    <row r="3067" spans="1:3">
      <c r="A3067" t="s">
        <v>3541</v>
      </c>
      <c r="B3067" t="s">
        <v>3546</v>
      </c>
      <c r="C3067" t="s">
        <v>3187</v>
      </c>
    </row>
    <row r="3068" spans="1:3">
      <c r="A3068" t="s">
        <v>3547</v>
      </c>
      <c r="B3068" t="s">
        <v>3548</v>
      </c>
      <c r="C3068" t="s">
        <v>3187</v>
      </c>
    </row>
    <row r="3069" spans="1:3">
      <c r="A3069" t="s">
        <v>3547</v>
      </c>
      <c r="B3069" t="s">
        <v>627</v>
      </c>
      <c r="C3069" t="s">
        <v>3187</v>
      </c>
    </row>
    <row r="3070" spans="1:3">
      <c r="A3070" t="s">
        <v>3547</v>
      </c>
      <c r="B3070" t="s">
        <v>3549</v>
      </c>
      <c r="C3070" t="s">
        <v>3187</v>
      </c>
    </row>
    <row r="3071" spans="1:3">
      <c r="A3071" t="s">
        <v>3547</v>
      </c>
      <c r="B3071" t="s">
        <v>3550</v>
      </c>
      <c r="C3071" t="s">
        <v>3187</v>
      </c>
    </row>
    <row r="3072" spans="1:3">
      <c r="A3072" t="s">
        <v>3547</v>
      </c>
      <c r="B3072" t="s">
        <v>3551</v>
      </c>
      <c r="C3072" t="s">
        <v>3187</v>
      </c>
    </row>
    <row r="3073" spans="1:3">
      <c r="A3073" t="s">
        <v>3547</v>
      </c>
      <c r="B3073" t="s">
        <v>3552</v>
      </c>
      <c r="C3073" t="s">
        <v>3187</v>
      </c>
    </row>
    <row r="3074" spans="1:3">
      <c r="A3074" t="s">
        <v>3547</v>
      </c>
      <c r="B3074" t="s">
        <v>3553</v>
      </c>
      <c r="C3074" t="s">
        <v>3187</v>
      </c>
    </row>
    <row r="3075" spans="1:3">
      <c r="A3075" t="s">
        <v>3547</v>
      </c>
      <c r="B3075" t="s">
        <v>3554</v>
      </c>
      <c r="C3075" t="s">
        <v>3187</v>
      </c>
    </row>
    <row r="3076" spans="1:3">
      <c r="A3076" t="s">
        <v>3547</v>
      </c>
      <c r="B3076" t="s">
        <v>3555</v>
      </c>
      <c r="C3076" t="s">
        <v>3187</v>
      </c>
    </row>
    <row r="3077" spans="1:3">
      <c r="A3077" t="s">
        <v>3547</v>
      </c>
      <c r="B3077" t="s">
        <v>3556</v>
      </c>
      <c r="C3077" t="s">
        <v>3187</v>
      </c>
    </row>
    <row r="3078" spans="1:3">
      <c r="A3078" t="s">
        <v>3547</v>
      </c>
      <c r="B3078" t="s">
        <v>3557</v>
      </c>
      <c r="C3078" t="s">
        <v>3187</v>
      </c>
    </row>
    <row r="3079" spans="1:3">
      <c r="A3079" t="s">
        <v>3547</v>
      </c>
      <c r="B3079" t="s">
        <v>3558</v>
      </c>
      <c r="C3079" t="s">
        <v>3187</v>
      </c>
    </row>
    <row r="3080" spans="1:3">
      <c r="A3080" t="s">
        <v>3547</v>
      </c>
      <c r="B3080" t="s">
        <v>3559</v>
      </c>
      <c r="C3080" t="s">
        <v>3187</v>
      </c>
    </row>
    <row r="3081" spans="1:3">
      <c r="A3081" t="s">
        <v>3547</v>
      </c>
      <c r="B3081" t="s">
        <v>3560</v>
      </c>
      <c r="C3081" t="s">
        <v>3187</v>
      </c>
    </row>
    <row r="3082" spans="1:3">
      <c r="A3082" t="s">
        <v>3547</v>
      </c>
      <c r="B3082" t="s">
        <v>3561</v>
      </c>
      <c r="C3082" t="s">
        <v>3187</v>
      </c>
    </row>
    <row r="3083" spans="1:3">
      <c r="A3083" t="s">
        <v>3547</v>
      </c>
      <c r="B3083" t="s">
        <v>3562</v>
      </c>
      <c r="C3083" t="s">
        <v>3187</v>
      </c>
    </row>
    <row r="3084" spans="1:3">
      <c r="A3084" t="s">
        <v>3547</v>
      </c>
      <c r="B3084" t="s">
        <v>3563</v>
      </c>
      <c r="C3084" t="s">
        <v>3187</v>
      </c>
    </row>
    <row r="3085" spans="1:3">
      <c r="A3085" t="s">
        <v>3547</v>
      </c>
      <c r="B3085" t="s">
        <v>3564</v>
      </c>
      <c r="C3085" t="s">
        <v>3187</v>
      </c>
    </row>
    <row r="3086" spans="1:3">
      <c r="A3086" t="s">
        <v>3547</v>
      </c>
      <c r="B3086" t="s">
        <v>3565</v>
      </c>
      <c r="C3086" t="s">
        <v>3187</v>
      </c>
    </row>
    <row r="3087" spans="1:3">
      <c r="A3087" t="s">
        <v>3547</v>
      </c>
      <c r="B3087" t="s">
        <v>3566</v>
      </c>
      <c r="C3087" t="s">
        <v>3187</v>
      </c>
    </row>
    <row r="3088" spans="1:3">
      <c r="A3088" t="s">
        <v>3547</v>
      </c>
      <c r="B3088" t="s">
        <v>668</v>
      </c>
      <c r="C3088" t="s">
        <v>3187</v>
      </c>
    </row>
    <row r="3089" spans="1:3">
      <c r="A3089" t="s">
        <v>3547</v>
      </c>
      <c r="B3089" t="s">
        <v>3567</v>
      </c>
      <c r="C3089" t="s">
        <v>3187</v>
      </c>
    </row>
    <row r="3090" spans="1:3">
      <c r="A3090" t="s">
        <v>3568</v>
      </c>
      <c r="B3090" t="s">
        <v>3569</v>
      </c>
      <c r="C3090" t="s">
        <v>3187</v>
      </c>
    </row>
    <row r="3091" spans="1:3">
      <c r="A3091" t="s">
        <v>3568</v>
      </c>
      <c r="B3091" t="s">
        <v>3570</v>
      </c>
      <c r="C3091" t="s">
        <v>3187</v>
      </c>
    </row>
    <row r="3092" spans="1:3">
      <c r="A3092" t="s">
        <v>3568</v>
      </c>
      <c r="B3092" t="s">
        <v>3571</v>
      </c>
      <c r="C3092" t="s">
        <v>3187</v>
      </c>
    </row>
    <row r="3093" spans="1:3">
      <c r="A3093" t="s">
        <v>3568</v>
      </c>
      <c r="B3093" t="s">
        <v>3572</v>
      </c>
      <c r="C3093" t="s">
        <v>3187</v>
      </c>
    </row>
    <row r="3094" spans="1:3">
      <c r="A3094" t="s">
        <v>3568</v>
      </c>
      <c r="B3094" t="s">
        <v>3573</v>
      </c>
      <c r="C3094" t="s">
        <v>3187</v>
      </c>
    </row>
    <row r="3095" spans="1:3">
      <c r="A3095" t="s">
        <v>3568</v>
      </c>
      <c r="B3095" t="s">
        <v>3574</v>
      </c>
      <c r="C3095" t="s">
        <v>3187</v>
      </c>
    </row>
    <row r="3096" spans="1:3">
      <c r="A3096" t="s">
        <v>3568</v>
      </c>
      <c r="B3096" t="s">
        <v>3575</v>
      </c>
      <c r="C3096" t="s">
        <v>3187</v>
      </c>
    </row>
    <row r="3097" spans="1:3">
      <c r="A3097" t="s">
        <v>3568</v>
      </c>
      <c r="B3097" t="s">
        <v>3576</v>
      </c>
      <c r="C3097" t="s">
        <v>3187</v>
      </c>
    </row>
    <row r="3098" spans="1:3">
      <c r="A3098" t="s">
        <v>3568</v>
      </c>
      <c r="B3098" t="s">
        <v>3577</v>
      </c>
      <c r="C3098" t="s">
        <v>3187</v>
      </c>
    </row>
    <row r="3099" spans="1:3">
      <c r="A3099" t="s">
        <v>3568</v>
      </c>
      <c r="B3099" t="s">
        <v>3578</v>
      </c>
      <c r="C3099" t="s">
        <v>3187</v>
      </c>
    </row>
    <row r="3100" spans="1:3">
      <c r="A3100" t="s">
        <v>3568</v>
      </c>
      <c r="B3100" t="s">
        <v>3579</v>
      </c>
      <c r="C3100" t="s">
        <v>3187</v>
      </c>
    </row>
    <row r="3101" spans="1:3">
      <c r="A3101" t="s">
        <v>3568</v>
      </c>
      <c r="B3101" t="s">
        <v>3580</v>
      </c>
      <c r="C3101" t="s">
        <v>3187</v>
      </c>
    </row>
    <row r="3102" spans="1:3">
      <c r="A3102" t="s">
        <v>3568</v>
      </c>
      <c r="B3102" t="s">
        <v>3581</v>
      </c>
      <c r="C3102" t="s">
        <v>3187</v>
      </c>
    </row>
    <row r="3103" spans="1:3">
      <c r="A3103" t="s">
        <v>3568</v>
      </c>
      <c r="B3103" t="s">
        <v>3582</v>
      </c>
      <c r="C3103" t="s">
        <v>3187</v>
      </c>
    </row>
    <row r="3104" spans="1:3">
      <c r="A3104" t="s">
        <v>3568</v>
      </c>
      <c r="B3104" t="s">
        <v>3583</v>
      </c>
      <c r="C3104" t="s">
        <v>3187</v>
      </c>
    </row>
    <row r="3105" spans="1:3">
      <c r="A3105" t="s">
        <v>3568</v>
      </c>
      <c r="B3105" t="s">
        <v>3584</v>
      </c>
      <c r="C3105" t="s">
        <v>3187</v>
      </c>
    </row>
    <row r="3106" spans="1:3">
      <c r="A3106" t="s">
        <v>3568</v>
      </c>
      <c r="B3106" t="s">
        <v>3585</v>
      </c>
      <c r="C3106" t="s">
        <v>3187</v>
      </c>
    </row>
    <row r="3107" spans="1:3">
      <c r="A3107" t="s">
        <v>3586</v>
      </c>
      <c r="B3107" t="s">
        <v>3587</v>
      </c>
      <c r="C3107" t="s">
        <v>3187</v>
      </c>
    </row>
    <row r="3108" spans="1:3">
      <c r="A3108" t="s">
        <v>3586</v>
      </c>
      <c r="B3108" t="s">
        <v>3588</v>
      </c>
      <c r="C3108" t="s">
        <v>3187</v>
      </c>
    </row>
    <row r="3109" spans="1:3">
      <c r="A3109" t="s">
        <v>3586</v>
      </c>
      <c r="B3109" t="s">
        <v>3589</v>
      </c>
      <c r="C3109" t="s">
        <v>3187</v>
      </c>
    </row>
    <row r="3110" spans="1:3">
      <c r="A3110" t="s">
        <v>3586</v>
      </c>
      <c r="B3110" t="s">
        <v>3590</v>
      </c>
      <c r="C3110" t="s">
        <v>3187</v>
      </c>
    </row>
    <row r="3111" spans="1:3">
      <c r="A3111" t="s">
        <v>3591</v>
      </c>
      <c r="B3111" t="s">
        <v>3592</v>
      </c>
      <c r="C3111" t="s">
        <v>3187</v>
      </c>
    </row>
    <row r="3112" spans="1:3">
      <c r="A3112" t="s">
        <v>3591</v>
      </c>
      <c r="B3112" t="s">
        <v>3593</v>
      </c>
      <c r="C3112" t="s">
        <v>3187</v>
      </c>
    </row>
    <row r="3113" spans="1:3">
      <c r="A3113" t="s">
        <v>3591</v>
      </c>
      <c r="B3113" t="s">
        <v>3594</v>
      </c>
      <c r="C3113" t="s">
        <v>3187</v>
      </c>
    </row>
    <row r="3114" spans="1:3">
      <c r="A3114" t="s">
        <v>3591</v>
      </c>
      <c r="B3114" t="s">
        <v>3595</v>
      </c>
      <c r="C3114" t="s">
        <v>3187</v>
      </c>
    </row>
    <row r="3115" spans="1:3">
      <c r="A3115" t="s">
        <v>3591</v>
      </c>
      <c r="B3115" t="s">
        <v>3596</v>
      </c>
      <c r="C3115" t="s">
        <v>3187</v>
      </c>
    </row>
    <row r="3116" spans="1:3">
      <c r="A3116" t="s">
        <v>3591</v>
      </c>
      <c r="B3116" t="s">
        <v>3597</v>
      </c>
      <c r="C3116" t="s">
        <v>3187</v>
      </c>
    </row>
    <row r="3117" spans="1:3">
      <c r="A3117" t="s">
        <v>3591</v>
      </c>
      <c r="B3117" t="s">
        <v>3598</v>
      </c>
      <c r="C3117" t="s">
        <v>3187</v>
      </c>
    </row>
    <row r="3118" spans="1:3">
      <c r="A3118" t="s">
        <v>3591</v>
      </c>
      <c r="B3118" t="s">
        <v>3599</v>
      </c>
      <c r="C3118" t="s">
        <v>3187</v>
      </c>
    </row>
    <row r="3119" spans="1:3">
      <c r="A3119" t="s">
        <v>3591</v>
      </c>
      <c r="B3119" t="s">
        <v>3600</v>
      </c>
      <c r="C3119" t="s">
        <v>3187</v>
      </c>
    </row>
    <row r="3120" spans="1:3">
      <c r="A3120" t="s">
        <v>3591</v>
      </c>
      <c r="B3120" t="s">
        <v>3601</v>
      </c>
      <c r="C3120" t="s">
        <v>3187</v>
      </c>
    </row>
    <row r="3121" spans="1:3">
      <c r="A3121" t="s">
        <v>3591</v>
      </c>
      <c r="B3121" t="s">
        <v>3602</v>
      </c>
      <c r="C3121" t="s">
        <v>3187</v>
      </c>
    </row>
    <row r="3122" spans="1:3">
      <c r="A3122" t="s">
        <v>3591</v>
      </c>
      <c r="B3122" t="s">
        <v>3603</v>
      </c>
      <c r="C3122" t="s">
        <v>3187</v>
      </c>
    </row>
    <row r="3123" spans="1:3">
      <c r="A3123" t="s">
        <v>3591</v>
      </c>
      <c r="B3123" t="s">
        <v>3604</v>
      </c>
      <c r="C3123" t="s">
        <v>3187</v>
      </c>
    </row>
    <row r="3124" spans="1:3">
      <c r="A3124" t="s">
        <v>3591</v>
      </c>
      <c r="B3124" t="s">
        <v>3605</v>
      </c>
      <c r="C3124" t="s">
        <v>3187</v>
      </c>
    </row>
    <row r="3125" spans="1:3">
      <c r="A3125" t="s">
        <v>3591</v>
      </c>
      <c r="B3125" t="s">
        <v>3606</v>
      </c>
      <c r="C3125" t="s">
        <v>3187</v>
      </c>
    </row>
    <row r="3126" spans="1:3">
      <c r="A3126" t="s">
        <v>3591</v>
      </c>
      <c r="B3126" t="s">
        <v>3607</v>
      </c>
      <c r="C3126" t="s">
        <v>3187</v>
      </c>
    </row>
    <row r="3127" spans="1:3">
      <c r="A3127" t="s">
        <v>3608</v>
      </c>
      <c r="B3127" t="s">
        <v>627</v>
      </c>
      <c r="C3127" t="s">
        <v>3187</v>
      </c>
    </row>
    <row r="3128" spans="1:3">
      <c r="A3128" t="s">
        <v>3608</v>
      </c>
      <c r="B3128" t="s">
        <v>3609</v>
      </c>
      <c r="C3128" t="s">
        <v>3187</v>
      </c>
    </row>
    <row r="3129" spans="1:3">
      <c r="A3129" t="s">
        <v>3608</v>
      </c>
      <c r="B3129" t="s">
        <v>3610</v>
      </c>
      <c r="C3129" t="s">
        <v>3187</v>
      </c>
    </row>
    <row r="3130" spans="1:3">
      <c r="A3130" t="s">
        <v>3608</v>
      </c>
      <c r="B3130" t="s">
        <v>3611</v>
      </c>
      <c r="C3130" t="s">
        <v>3187</v>
      </c>
    </row>
    <row r="3131" spans="1:3">
      <c r="A3131" t="s">
        <v>3608</v>
      </c>
      <c r="B3131" t="s">
        <v>3612</v>
      </c>
      <c r="C3131" t="s">
        <v>3187</v>
      </c>
    </row>
    <row r="3132" spans="1:3">
      <c r="A3132" t="s">
        <v>3608</v>
      </c>
      <c r="B3132" t="s">
        <v>3613</v>
      </c>
      <c r="C3132" t="s">
        <v>3187</v>
      </c>
    </row>
    <row r="3133" spans="1:3">
      <c r="A3133" t="s">
        <v>3608</v>
      </c>
      <c r="B3133" t="s">
        <v>3614</v>
      </c>
      <c r="C3133" t="s">
        <v>3187</v>
      </c>
    </row>
    <row r="3134" spans="1:3">
      <c r="A3134" t="s">
        <v>3608</v>
      </c>
      <c r="B3134" t="s">
        <v>3615</v>
      </c>
      <c r="C3134" t="s">
        <v>3187</v>
      </c>
    </row>
    <row r="3135" spans="1:3">
      <c r="A3135" t="s">
        <v>3608</v>
      </c>
      <c r="B3135" t="s">
        <v>3616</v>
      </c>
      <c r="C3135" t="s">
        <v>3187</v>
      </c>
    </row>
    <row r="3136" spans="1:3">
      <c r="A3136" t="s">
        <v>3608</v>
      </c>
      <c r="B3136" t="s">
        <v>3617</v>
      </c>
      <c r="C3136" t="s">
        <v>3187</v>
      </c>
    </row>
    <row r="3137" spans="1:3">
      <c r="A3137" t="s">
        <v>3618</v>
      </c>
      <c r="B3137" t="s">
        <v>3619</v>
      </c>
      <c r="C3137" t="s">
        <v>3187</v>
      </c>
    </row>
    <row r="3138" spans="1:3">
      <c r="A3138" t="s">
        <v>3618</v>
      </c>
      <c r="B3138" t="s">
        <v>3620</v>
      </c>
      <c r="C3138" t="s">
        <v>3187</v>
      </c>
    </row>
    <row r="3139" spans="1:3">
      <c r="A3139" t="s">
        <v>3618</v>
      </c>
      <c r="B3139" t="s">
        <v>3621</v>
      </c>
      <c r="C3139" t="s">
        <v>3187</v>
      </c>
    </row>
    <row r="3140" spans="1:3">
      <c r="A3140" t="s">
        <v>3622</v>
      </c>
      <c r="B3140" t="s">
        <v>3623</v>
      </c>
      <c r="C3140" t="s">
        <v>3187</v>
      </c>
    </row>
    <row r="3141" spans="1:3">
      <c r="A3141" t="s">
        <v>3622</v>
      </c>
      <c r="B3141" t="s">
        <v>3624</v>
      </c>
      <c r="C3141" t="s">
        <v>3187</v>
      </c>
    </row>
    <row r="3142" spans="1:3">
      <c r="A3142" t="s">
        <v>3622</v>
      </c>
      <c r="B3142" t="s">
        <v>3625</v>
      </c>
      <c r="C3142" t="s">
        <v>3187</v>
      </c>
    </row>
    <row r="3143" spans="1:3">
      <c r="A3143" t="s">
        <v>3622</v>
      </c>
      <c r="B3143" t="s">
        <v>3626</v>
      </c>
      <c r="C3143" t="s">
        <v>3187</v>
      </c>
    </row>
    <row r="3144" spans="1:3">
      <c r="A3144" t="s">
        <v>3622</v>
      </c>
      <c r="B3144" t="s">
        <v>3627</v>
      </c>
      <c r="C3144" t="s">
        <v>3187</v>
      </c>
    </row>
    <row r="3145" spans="1:3">
      <c r="A3145" t="s">
        <v>3628</v>
      </c>
      <c r="B3145" t="s">
        <v>3629</v>
      </c>
      <c r="C3145" t="s">
        <v>3187</v>
      </c>
    </row>
    <row r="3146" spans="1:3">
      <c r="A3146" t="s">
        <v>3628</v>
      </c>
      <c r="B3146" t="s">
        <v>3630</v>
      </c>
      <c r="C3146" t="s">
        <v>3187</v>
      </c>
    </row>
    <row r="3147" spans="1:3">
      <c r="A3147" t="s">
        <v>3628</v>
      </c>
      <c r="B3147" t="s">
        <v>3631</v>
      </c>
      <c r="C3147" t="s">
        <v>3187</v>
      </c>
    </row>
    <row r="3148" spans="1:3">
      <c r="A3148" t="s">
        <v>3628</v>
      </c>
      <c r="B3148" t="s">
        <v>3632</v>
      </c>
      <c r="C3148" t="s">
        <v>3187</v>
      </c>
    </row>
    <row r="3149" spans="1:3">
      <c r="A3149" t="s">
        <v>3628</v>
      </c>
      <c r="B3149" t="s">
        <v>3633</v>
      </c>
      <c r="C3149" t="s">
        <v>3187</v>
      </c>
    </row>
    <row r="3150" spans="1:3">
      <c r="A3150" t="s">
        <v>3628</v>
      </c>
      <c r="B3150" t="s">
        <v>3634</v>
      </c>
      <c r="C3150" t="s">
        <v>3187</v>
      </c>
    </row>
    <row r="3151" spans="1:3">
      <c r="A3151" t="s">
        <v>3628</v>
      </c>
      <c r="B3151" t="s">
        <v>3635</v>
      </c>
      <c r="C3151" t="s">
        <v>3187</v>
      </c>
    </row>
    <row r="3152" spans="1:3">
      <c r="A3152" t="s">
        <v>3628</v>
      </c>
      <c r="B3152" t="s">
        <v>3636</v>
      </c>
      <c r="C3152" t="s">
        <v>3187</v>
      </c>
    </row>
    <row r="3153" spans="1:3">
      <c r="A3153" t="s">
        <v>3628</v>
      </c>
      <c r="B3153" t="s">
        <v>3637</v>
      </c>
      <c r="C3153" t="s">
        <v>3187</v>
      </c>
    </row>
    <row r="3154" spans="1:3">
      <c r="A3154" t="s">
        <v>3638</v>
      </c>
      <c r="B3154" t="s">
        <v>3639</v>
      </c>
      <c r="C3154" t="s">
        <v>3187</v>
      </c>
    </row>
    <row r="3155" spans="1:3">
      <c r="A3155" t="s">
        <v>3638</v>
      </c>
      <c r="B3155" t="s">
        <v>3640</v>
      </c>
      <c r="C3155" t="s">
        <v>3187</v>
      </c>
    </row>
    <row r="3156" spans="1:3">
      <c r="A3156" t="s">
        <v>3638</v>
      </c>
      <c r="B3156" t="s">
        <v>3641</v>
      </c>
      <c r="C3156" t="s">
        <v>3187</v>
      </c>
    </row>
    <row r="3157" spans="1:3">
      <c r="A3157" t="s">
        <v>3638</v>
      </c>
      <c r="B3157" t="s">
        <v>3642</v>
      </c>
      <c r="C3157" t="s">
        <v>3187</v>
      </c>
    </row>
    <row r="3158" spans="1:3">
      <c r="A3158" t="s">
        <v>3638</v>
      </c>
      <c r="B3158" t="s">
        <v>3643</v>
      </c>
      <c r="C3158" t="s">
        <v>3187</v>
      </c>
    </row>
    <row r="3159" spans="1:3">
      <c r="A3159" t="s">
        <v>3638</v>
      </c>
      <c r="B3159" t="s">
        <v>3644</v>
      </c>
      <c r="C3159" t="s">
        <v>3187</v>
      </c>
    </row>
    <row r="3160" spans="1:3">
      <c r="A3160" t="s">
        <v>3638</v>
      </c>
      <c r="B3160" t="s">
        <v>3645</v>
      </c>
      <c r="C3160" t="s">
        <v>3187</v>
      </c>
    </row>
    <row r="3161" spans="1:3">
      <c r="A3161" t="s">
        <v>3638</v>
      </c>
      <c r="B3161" t="s">
        <v>3646</v>
      </c>
      <c r="C3161" t="s">
        <v>3187</v>
      </c>
    </row>
    <row r="3162" spans="1:3">
      <c r="A3162" t="s">
        <v>3638</v>
      </c>
      <c r="B3162" t="s">
        <v>3647</v>
      </c>
      <c r="C3162" t="s">
        <v>3187</v>
      </c>
    </row>
    <row r="3163" spans="1:3">
      <c r="A3163" t="s">
        <v>3638</v>
      </c>
      <c r="B3163" t="s">
        <v>3648</v>
      </c>
      <c r="C3163" t="s">
        <v>3187</v>
      </c>
    </row>
    <row r="3164" spans="1:3">
      <c r="A3164" t="s">
        <v>3638</v>
      </c>
      <c r="B3164" t="s">
        <v>3649</v>
      </c>
      <c r="C3164" t="s">
        <v>3187</v>
      </c>
    </row>
    <row r="3165" spans="1:3">
      <c r="A3165" t="s">
        <v>3638</v>
      </c>
      <c r="B3165" t="s">
        <v>3650</v>
      </c>
      <c r="C3165" t="s">
        <v>3187</v>
      </c>
    </row>
    <row r="3166" spans="1:3">
      <c r="A3166" t="s">
        <v>3638</v>
      </c>
      <c r="B3166" t="s">
        <v>3651</v>
      </c>
      <c r="C3166" t="s">
        <v>3187</v>
      </c>
    </row>
    <row r="3167" spans="1:3">
      <c r="A3167" t="s">
        <v>3638</v>
      </c>
      <c r="B3167" t="s">
        <v>3652</v>
      </c>
      <c r="C3167" t="s">
        <v>3187</v>
      </c>
    </row>
    <row r="3168" spans="1:3">
      <c r="A3168" t="s">
        <v>3638</v>
      </c>
      <c r="B3168" t="s">
        <v>3653</v>
      </c>
      <c r="C3168" t="s">
        <v>3187</v>
      </c>
    </row>
    <row r="3169" spans="1:3">
      <c r="A3169" t="s">
        <v>3638</v>
      </c>
      <c r="B3169" t="s">
        <v>3654</v>
      </c>
      <c r="C3169" t="s">
        <v>3187</v>
      </c>
    </row>
    <row r="3170" spans="1:3">
      <c r="A3170" t="s">
        <v>3638</v>
      </c>
      <c r="B3170" t="s">
        <v>3655</v>
      </c>
      <c r="C3170" t="s">
        <v>3187</v>
      </c>
    </row>
    <row r="3171" spans="1:3">
      <c r="A3171" t="s">
        <v>3638</v>
      </c>
      <c r="B3171" t="s">
        <v>3656</v>
      </c>
      <c r="C3171" t="s">
        <v>3187</v>
      </c>
    </row>
    <row r="3172" spans="1:3">
      <c r="A3172" t="s">
        <v>3638</v>
      </c>
      <c r="B3172" t="s">
        <v>3657</v>
      </c>
      <c r="C3172" t="s">
        <v>3187</v>
      </c>
    </row>
    <row r="3173" spans="1:3">
      <c r="A3173" t="s">
        <v>3638</v>
      </c>
      <c r="B3173" t="s">
        <v>3658</v>
      </c>
      <c r="C3173" t="s">
        <v>3187</v>
      </c>
    </row>
    <row r="3174" spans="1:3">
      <c r="A3174" t="s">
        <v>3638</v>
      </c>
      <c r="B3174" t="s">
        <v>3659</v>
      </c>
      <c r="C3174" t="s">
        <v>3187</v>
      </c>
    </row>
    <row r="3175" spans="1:3">
      <c r="A3175" t="s">
        <v>3638</v>
      </c>
      <c r="B3175" t="s">
        <v>3660</v>
      </c>
      <c r="C3175" t="s">
        <v>3187</v>
      </c>
    </row>
    <row r="3176" spans="1:3">
      <c r="A3176" t="s">
        <v>3638</v>
      </c>
      <c r="B3176" t="s">
        <v>3661</v>
      </c>
      <c r="C3176" t="s">
        <v>3187</v>
      </c>
    </row>
    <row r="3177" spans="1:3">
      <c r="A3177" t="s">
        <v>3638</v>
      </c>
      <c r="B3177" t="s">
        <v>3662</v>
      </c>
      <c r="C3177" t="s">
        <v>3187</v>
      </c>
    </row>
    <row r="3178" spans="1:3">
      <c r="A3178" t="s">
        <v>3638</v>
      </c>
      <c r="B3178" t="s">
        <v>3663</v>
      </c>
      <c r="C3178" t="s">
        <v>3187</v>
      </c>
    </row>
    <row r="3179" spans="1:3">
      <c r="A3179" t="s">
        <v>3638</v>
      </c>
      <c r="B3179" t="s">
        <v>3664</v>
      </c>
      <c r="C3179" t="s">
        <v>3187</v>
      </c>
    </row>
    <row r="3180" spans="1:3">
      <c r="A3180" t="s">
        <v>3638</v>
      </c>
      <c r="B3180" t="s">
        <v>3665</v>
      </c>
      <c r="C3180" t="s">
        <v>3187</v>
      </c>
    </row>
    <row r="3181" spans="1:3">
      <c r="A3181" t="s">
        <v>3638</v>
      </c>
      <c r="B3181" t="s">
        <v>3666</v>
      </c>
      <c r="C3181" t="s">
        <v>3187</v>
      </c>
    </row>
    <row r="3182" spans="1:3">
      <c r="A3182" t="s">
        <v>3638</v>
      </c>
      <c r="B3182" t="s">
        <v>3667</v>
      </c>
      <c r="C3182" t="s">
        <v>3187</v>
      </c>
    </row>
    <row r="3183" spans="1:3">
      <c r="A3183" t="s">
        <v>3638</v>
      </c>
      <c r="B3183" t="s">
        <v>3668</v>
      </c>
      <c r="C3183" t="s">
        <v>3187</v>
      </c>
    </row>
    <row r="3184" spans="1:3">
      <c r="A3184" t="s">
        <v>3638</v>
      </c>
      <c r="B3184" t="s">
        <v>3669</v>
      </c>
      <c r="C3184" t="s">
        <v>3187</v>
      </c>
    </row>
    <row r="3185" spans="1:3">
      <c r="A3185" t="s">
        <v>3638</v>
      </c>
      <c r="B3185" t="s">
        <v>3670</v>
      </c>
      <c r="C3185" t="s">
        <v>3187</v>
      </c>
    </row>
    <row r="3186" spans="1:3">
      <c r="A3186" t="s">
        <v>3638</v>
      </c>
      <c r="B3186" t="s">
        <v>3671</v>
      </c>
      <c r="C3186" t="s">
        <v>3187</v>
      </c>
    </row>
    <row r="3187" spans="1:3">
      <c r="A3187" t="s">
        <v>3638</v>
      </c>
      <c r="B3187" t="s">
        <v>3672</v>
      </c>
      <c r="C3187" t="s">
        <v>3187</v>
      </c>
    </row>
    <row r="3188" spans="1:3">
      <c r="A3188" t="s">
        <v>3638</v>
      </c>
      <c r="B3188" t="s">
        <v>3673</v>
      </c>
      <c r="C3188" t="s">
        <v>3187</v>
      </c>
    </row>
    <row r="3189" spans="1:3">
      <c r="A3189" t="s">
        <v>3638</v>
      </c>
      <c r="B3189" t="s">
        <v>3674</v>
      </c>
      <c r="C3189" t="s">
        <v>3187</v>
      </c>
    </row>
    <row r="3190" spans="1:3">
      <c r="A3190" t="s">
        <v>3638</v>
      </c>
      <c r="B3190" t="s">
        <v>3675</v>
      </c>
      <c r="C3190" t="s">
        <v>3187</v>
      </c>
    </row>
    <row r="3191" spans="1:3">
      <c r="A3191" t="s">
        <v>3638</v>
      </c>
      <c r="B3191" t="s">
        <v>3676</v>
      </c>
      <c r="C3191" t="s">
        <v>3187</v>
      </c>
    </row>
    <row r="3192" spans="1:3">
      <c r="A3192" t="s">
        <v>3638</v>
      </c>
      <c r="B3192" t="s">
        <v>3677</v>
      </c>
      <c r="C3192" t="s">
        <v>3187</v>
      </c>
    </row>
    <row r="3193" spans="1:3">
      <c r="A3193" t="s">
        <v>3638</v>
      </c>
      <c r="B3193" t="s">
        <v>3678</v>
      </c>
      <c r="C3193" t="s">
        <v>3187</v>
      </c>
    </row>
    <row r="3194" spans="1:3">
      <c r="A3194" t="s">
        <v>3638</v>
      </c>
      <c r="B3194" t="s">
        <v>3679</v>
      </c>
      <c r="C3194" t="s">
        <v>3187</v>
      </c>
    </row>
    <row r="3195" spans="1:3">
      <c r="A3195" t="s">
        <v>3638</v>
      </c>
      <c r="B3195" t="s">
        <v>3680</v>
      </c>
      <c r="C3195" t="s">
        <v>3187</v>
      </c>
    </row>
    <row r="3196" spans="1:3">
      <c r="A3196" t="s">
        <v>3638</v>
      </c>
      <c r="B3196" t="s">
        <v>3681</v>
      </c>
      <c r="C3196" t="s">
        <v>3187</v>
      </c>
    </row>
    <row r="3197" spans="1:3">
      <c r="A3197" t="s">
        <v>3638</v>
      </c>
      <c r="B3197" t="s">
        <v>3682</v>
      </c>
      <c r="C3197" t="s">
        <v>3187</v>
      </c>
    </row>
    <row r="3198" spans="1:3">
      <c r="A3198" t="s">
        <v>3638</v>
      </c>
      <c r="B3198" t="s">
        <v>3683</v>
      </c>
      <c r="C3198" t="s">
        <v>3187</v>
      </c>
    </row>
    <row r="3199" spans="1:3">
      <c r="A3199" t="s">
        <v>3638</v>
      </c>
      <c r="B3199" t="s">
        <v>3684</v>
      </c>
      <c r="C3199" t="s">
        <v>3187</v>
      </c>
    </row>
    <row r="3200" spans="1:3">
      <c r="A3200" t="s">
        <v>3638</v>
      </c>
      <c r="B3200" t="s">
        <v>3685</v>
      </c>
      <c r="C3200" t="s">
        <v>3187</v>
      </c>
    </row>
    <row r="3201" spans="1:3">
      <c r="A3201" t="s">
        <v>3638</v>
      </c>
      <c r="B3201" t="s">
        <v>3686</v>
      </c>
      <c r="C3201" t="s">
        <v>3187</v>
      </c>
    </row>
    <row r="3202" spans="1:3">
      <c r="A3202" t="s">
        <v>3638</v>
      </c>
      <c r="B3202" t="s">
        <v>3687</v>
      </c>
      <c r="C3202" t="s">
        <v>3187</v>
      </c>
    </row>
    <row r="3203" spans="1:3">
      <c r="A3203" t="s">
        <v>3638</v>
      </c>
      <c r="B3203" t="s">
        <v>3688</v>
      </c>
      <c r="C3203" t="s">
        <v>3187</v>
      </c>
    </row>
    <row r="3204" spans="1:3">
      <c r="A3204" t="s">
        <v>3638</v>
      </c>
      <c r="B3204" t="s">
        <v>3689</v>
      </c>
      <c r="C3204" t="s">
        <v>3187</v>
      </c>
    </row>
    <row r="3205" spans="1:3">
      <c r="A3205" t="s">
        <v>3638</v>
      </c>
      <c r="B3205" t="s">
        <v>3690</v>
      </c>
      <c r="C3205" t="s">
        <v>3187</v>
      </c>
    </row>
    <row r="3206" spans="1:3">
      <c r="A3206" t="s">
        <v>3638</v>
      </c>
      <c r="B3206" t="s">
        <v>3691</v>
      </c>
      <c r="C3206" t="s">
        <v>3187</v>
      </c>
    </row>
    <row r="3207" spans="1:3">
      <c r="A3207" t="s">
        <v>3638</v>
      </c>
      <c r="B3207" t="s">
        <v>3692</v>
      </c>
      <c r="C3207" t="s">
        <v>3187</v>
      </c>
    </row>
    <row r="3208" spans="1:3">
      <c r="A3208" t="s">
        <v>3638</v>
      </c>
      <c r="B3208" t="s">
        <v>3693</v>
      </c>
      <c r="C3208" t="s">
        <v>3187</v>
      </c>
    </row>
    <row r="3209" spans="1:3">
      <c r="A3209" t="s">
        <v>3638</v>
      </c>
      <c r="B3209" t="s">
        <v>3694</v>
      </c>
      <c r="C3209" t="s">
        <v>3187</v>
      </c>
    </row>
    <row r="3210" spans="1:3">
      <c r="A3210" t="s">
        <v>3638</v>
      </c>
      <c r="B3210" t="s">
        <v>3695</v>
      </c>
      <c r="C3210" t="s">
        <v>3187</v>
      </c>
    </row>
    <row r="3211" spans="1:3">
      <c r="A3211" t="s">
        <v>3638</v>
      </c>
      <c r="B3211" t="s">
        <v>3696</v>
      </c>
      <c r="C3211" t="s">
        <v>3187</v>
      </c>
    </row>
    <row r="3212" spans="1:3">
      <c r="A3212" t="s">
        <v>3638</v>
      </c>
      <c r="B3212" t="s">
        <v>3697</v>
      </c>
      <c r="C3212" t="s">
        <v>3187</v>
      </c>
    </row>
    <row r="3213" spans="1:3">
      <c r="A3213" t="s">
        <v>3638</v>
      </c>
      <c r="B3213" t="s">
        <v>3698</v>
      </c>
      <c r="C3213" t="s">
        <v>3187</v>
      </c>
    </row>
    <row r="3214" spans="1:3">
      <c r="A3214" t="s">
        <v>3638</v>
      </c>
      <c r="B3214" t="s">
        <v>3699</v>
      </c>
      <c r="C3214" t="s">
        <v>3187</v>
      </c>
    </row>
    <row r="3215" spans="1:3">
      <c r="A3215" t="s">
        <v>3638</v>
      </c>
      <c r="B3215" t="s">
        <v>3700</v>
      </c>
      <c r="C3215" t="s">
        <v>3187</v>
      </c>
    </row>
    <row r="3216" spans="1:3">
      <c r="A3216" t="s">
        <v>3638</v>
      </c>
      <c r="B3216" t="s">
        <v>3701</v>
      </c>
      <c r="C3216" t="s">
        <v>3187</v>
      </c>
    </row>
    <row r="3217" spans="1:3">
      <c r="A3217" t="s">
        <v>3702</v>
      </c>
      <c r="B3217" t="s">
        <v>3703</v>
      </c>
      <c r="C3217" t="s">
        <v>3187</v>
      </c>
    </row>
    <row r="3218" spans="1:3">
      <c r="A3218" t="s">
        <v>3702</v>
      </c>
      <c r="B3218" t="s">
        <v>3704</v>
      </c>
      <c r="C3218" t="s">
        <v>3187</v>
      </c>
    </row>
    <row r="3219" spans="1:3">
      <c r="A3219" t="s">
        <v>3702</v>
      </c>
      <c r="B3219" t="s">
        <v>3705</v>
      </c>
      <c r="C3219" t="s">
        <v>3187</v>
      </c>
    </row>
    <row r="3220" spans="1:3">
      <c r="A3220" t="s">
        <v>3702</v>
      </c>
      <c r="B3220" t="s">
        <v>3706</v>
      </c>
      <c r="C3220" t="s">
        <v>3187</v>
      </c>
    </row>
    <row r="3221" spans="1:3">
      <c r="A3221" t="s">
        <v>3702</v>
      </c>
      <c r="B3221" t="s">
        <v>3707</v>
      </c>
      <c r="C3221" t="s">
        <v>3187</v>
      </c>
    </row>
    <row r="3222" spans="1:3">
      <c r="A3222" t="s">
        <v>3702</v>
      </c>
      <c r="B3222" t="s">
        <v>3708</v>
      </c>
      <c r="C3222" t="s">
        <v>3187</v>
      </c>
    </row>
    <row r="3223" spans="1:3">
      <c r="A3223" t="s">
        <v>3709</v>
      </c>
      <c r="B3223" t="s">
        <v>3710</v>
      </c>
      <c r="C3223" t="s">
        <v>3187</v>
      </c>
    </row>
    <row r="3224" spans="1:3">
      <c r="A3224" t="s">
        <v>3709</v>
      </c>
      <c r="B3224" t="s">
        <v>3711</v>
      </c>
      <c r="C3224" t="s">
        <v>3187</v>
      </c>
    </row>
    <row r="3225" spans="1:3">
      <c r="A3225" t="s">
        <v>3709</v>
      </c>
      <c r="B3225" t="s">
        <v>3712</v>
      </c>
      <c r="C3225" t="s">
        <v>3187</v>
      </c>
    </row>
    <row r="3226" spans="1:3">
      <c r="A3226" t="s">
        <v>3709</v>
      </c>
      <c r="B3226" t="s">
        <v>3713</v>
      </c>
      <c r="C3226" t="s">
        <v>3187</v>
      </c>
    </row>
    <row r="3227" spans="1:3">
      <c r="A3227" t="s">
        <v>3709</v>
      </c>
      <c r="B3227" t="s">
        <v>3714</v>
      </c>
      <c r="C3227" t="s">
        <v>3187</v>
      </c>
    </row>
    <row r="3228" spans="1:3">
      <c r="A3228" t="s">
        <v>3715</v>
      </c>
      <c r="B3228" t="s">
        <v>3716</v>
      </c>
      <c r="C3228" t="s">
        <v>3187</v>
      </c>
    </row>
    <row r="3229" spans="1:3">
      <c r="A3229" t="s">
        <v>3715</v>
      </c>
      <c r="B3229" t="s">
        <v>3717</v>
      </c>
      <c r="C3229" t="s">
        <v>3187</v>
      </c>
    </row>
    <row r="3230" spans="1:3">
      <c r="A3230" t="s">
        <v>1128</v>
      </c>
      <c r="B3230" t="s">
        <v>3718</v>
      </c>
      <c r="C3230" t="s">
        <v>1075</v>
      </c>
    </row>
    <row r="3231" spans="1:3">
      <c r="A3231" t="s">
        <v>1504</v>
      </c>
      <c r="B3231" t="s">
        <v>3719</v>
      </c>
      <c r="C3231" t="s">
        <v>1075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4BF0-A229-44C6-9320-FED1A88263B2}">
  <sheetPr codeName="Sheet5">
    <tabColor rgb="FFFF0000"/>
  </sheetPr>
  <dimension ref="A1:AF14"/>
  <sheetViews>
    <sheetView topLeftCell="D1" workbookViewId="0">
      <selection activeCell="AD7" sqref="AD7"/>
    </sheetView>
  </sheetViews>
  <sheetFormatPr defaultColWidth="8.85546875" defaultRowHeight="14.45"/>
  <cols>
    <col min="1" max="1" width="33.42578125" customWidth="1"/>
    <col min="2" max="2" width="2.7109375" customWidth="1"/>
    <col min="3" max="3" width="17.140625" customWidth="1"/>
    <col min="4" max="4" width="2.7109375" customWidth="1"/>
    <col min="5" max="5" width="12.42578125" customWidth="1"/>
    <col min="6" max="6" width="2.7109375" customWidth="1"/>
    <col min="7" max="7" width="19.140625" customWidth="1"/>
    <col min="8" max="8" width="8.42578125" customWidth="1"/>
    <col min="9" max="9" width="2.7109375" customWidth="1"/>
    <col min="10" max="10" width="19.85546875" customWidth="1"/>
    <col min="11" max="11" width="8.42578125" customWidth="1"/>
    <col min="12" max="12" width="2.7109375" customWidth="1"/>
    <col min="13" max="13" width="17.85546875" customWidth="1"/>
    <col min="14" max="14" width="8.42578125" customWidth="1"/>
    <col min="15" max="15" width="2.7109375" customWidth="1"/>
    <col min="16" max="16" width="17" customWidth="1"/>
    <col min="17" max="17" width="8.42578125" customWidth="1"/>
    <col min="18" max="18" width="2.7109375" customWidth="1"/>
    <col min="20" max="20" width="14" customWidth="1"/>
    <col min="21" max="21" width="2.7109375" customWidth="1"/>
    <col min="22" max="22" width="18.42578125" customWidth="1"/>
    <col min="23" max="23" width="2.7109375" customWidth="1"/>
    <col min="24" max="25" width="9.85546875" customWidth="1"/>
    <col min="26" max="26" width="18.42578125" customWidth="1"/>
    <col min="27" max="27" width="8.140625" customWidth="1"/>
    <col min="28" max="28" width="2.7109375" customWidth="1"/>
    <col min="29" max="30" width="21.42578125" customWidth="1"/>
    <col min="31" max="31" width="2.7109375" customWidth="1"/>
    <col min="32" max="32" width="25" customWidth="1"/>
  </cols>
  <sheetData>
    <row r="1" spans="1:32">
      <c r="A1" t="s">
        <v>3720</v>
      </c>
      <c r="C1" t="s">
        <v>3721</v>
      </c>
      <c r="E1" t="s">
        <v>3722</v>
      </c>
      <c r="G1" t="s">
        <v>3723</v>
      </c>
      <c r="H1" t="s">
        <v>3724</v>
      </c>
      <c r="J1" t="s">
        <v>3725</v>
      </c>
      <c r="K1" t="s">
        <v>3724</v>
      </c>
      <c r="M1" t="s">
        <v>3726</v>
      </c>
      <c r="N1" t="s">
        <v>3724</v>
      </c>
      <c r="P1" t="s">
        <v>3727</v>
      </c>
      <c r="Q1" t="s">
        <v>3724</v>
      </c>
      <c r="S1" t="s">
        <v>3724</v>
      </c>
      <c r="T1" t="s">
        <v>3728</v>
      </c>
      <c r="V1" t="s">
        <v>3729</v>
      </c>
      <c r="X1" t="s">
        <v>3730</v>
      </c>
      <c r="Y1" t="s">
        <v>3731</v>
      </c>
      <c r="Z1" t="s">
        <v>3732</v>
      </c>
      <c r="AA1" t="s">
        <v>3724</v>
      </c>
      <c r="AC1" s="61" t="s">
        <v>3733</v>
      </c>
      <c r="AD1" s="62" t="s">
        <v>3734</v>
      </c>
      <c r="AF1" s="26" t="s">
        <v>3735</v>
      </c>
    </row>
    <row r="2" spans="1:32">
      <c r="A2" t="str">
        <f>INDEX(Languages!$A:$K,MATCH("LVL01",Languages!$A:$A,0),MATCH(Language,Languages!$1:$1,0))</f>
        <v>Натионал</v>
      </c>
      <c r="C2" t="str">
        <f>INDEX(Languages!$A:$K,MATCH("FRQ01",Languages!$A:$A,0),MATCH(Language,Languages!$1:$1,0))</f>
        <v>Вишегодишње</v>
      </c>
      <c r="E2">
        <v>1</v>
      </c>
      <c r="G2" t="str">
        <f>INDEX(Languages!$A:$K,MATCH("RM07",Languages!$A:$A,0),MATCH(Language,Languages!$1:$1,0))</f>
        <v>Не постоји вероватноћа</v>
      </c>
      <c r="H2">
        <v>1</v>
      </c>
      <c r="J2" t="str">
        <f>INDEX(Languages!$A:$K,MATCH("RL03",Languages!$A:$A,0),MATCH(Language,Languages!$1:$1,0))</f>
        <v>Веома низак</v>
      </c>
      <c r="K2">
        <v>1</v>
      </c>
      <c r="M2" t="str">
        <f>INDEX(Languages!$A:$K,MATCH("RL03",Languages!$A:$A,0),MATCH(Language,Languages!$1:$1,0))</f>
        <v>Веома низак</v>
      </c>
      <c r="N2">
        <v>1</v>
      </c>
      <c r="P2" t="str">
        <f>INDEX(Languages!$A:$K,MATCH("RL03",Languages!$A:$A,0),MATCH(Language,Languages!$1:$1,0))</f>
        <v>Веома низак</v>
      </c>
      <c r="Q2">
        <v>5</v>
      </c>
      <c r="S2">
        <v>1</v>
      </c>
      <c r="T2" t="str">
        <f>INDEX(Languages!$A:$K,MATCH("RM06",Languages!$A:$A,0),MATCH(Language,Languages!$1:$1,0))</f>
        <v>Занемарљив</v>
      </c>
      <c r="V2" t="str">
        <f>INDEX(Languages!$A:$K,MATCH("CL01",Languages!$A:$A,0),MATCH(Language,Languages!$1:$1,0))</f>
        <v>Добар/Веома Задовољавајући</v>
      </c>
      <c r="X2">
        <v>1</v>
      </c>
      <c r="Y2">
        <v>3</v>
      </c>
      <c r="Z2" t="str">
        <f>INDEX(Languages!$A:$K,MATCH("RL03",Languages!$A:$A,0),MATCH(Language,Languages!$1:$1,0))</f>
        <v>Веома низак</v>
      </c>
      <c r="AA2">
        <v>1</v>
      </c>
      <c r="AC2" s="63" t="str" cm="1">
        <f t="array" aca="1" ref="AC2:AC14" ca="1">_xlfn.TAKE(INDIRECT("'Languages'!"&amp;ADDRESS(MATCH("HC",Languages!$A:$A,0),MATCH(Language,Languages!$1:$1,0))):INDIRECT("'Languages'!"&amp;ADDRESS(MATCH("HC",Languages!$A:$A,0)+COUNTIF(Languages!$A:$A,"HC"),MATCH(Language,Languages!$1:$1,0))),COUNTIF(Languages!$A:$A,"HC"),-1)</f>
        <v>Геофизички</v>
      </c>
      <c r="AD2" s="64" t="str">
        <f>INDEX(Languages!$A:$K,MATCH("MT01",Languages!$A:$A,0),MATCH(Language,Languages!$1:$1,0))</f>
        <v>Хидрометеоролошки</v>
      </c>
      <c r="AF2" t="str" cm="1">
        <f t="array" aca="1" ref="AF2:AF12" ca="1">_xlfn._xlws.SORT(OFFSET('Data Input'!C12:C16, 1, 0, COUNTA(OFFSET('Data Input'!C12:C16, 1, 0, 50, 1)), 1))</f>
        <v>COVID-19</v>
      </c>
    </row>
    <row r="3" spans="1:32">
      <c r="A3" t="str">
        <f>INDEX(Languages!$A:$K,MATCH("LVL02",Languages!$A:$A,0),MATCH(Language,Languages!$1:$1,0))</f>
        <v>Суб-Натионал</v>
      </c>
      <c r="C3" t="str">
        <f>INDEX(Languages!$A:$K,MATCH("FRQ02",Languages!$A:$A,0),MATCH(Language,Languages!$1:$1,0))</f>
        <v>Повратан</v>
      </c>
      <c r="E3">
        <v>2</v>
      </c>
      <c r="G3" t="str">
        <f>INDEX(Languages!$A:$K,MATCH("RM08",Languages!$A:$A,0),MATCH(Language,Languages!$1:$1,0))</f>
        <v>Мало вероватно</v>
      </c>
      <c r="H3">
        <v>2</v>
      </c>
      <c r="J3" t="str">
        <f>INDEX(Languages!$A:$K,MATCH("RL04",Languages!$A:$A,0),MATCH(Language,Languages!$1:$1,0))</f>
        <v>Низак</v>
      </c>
      <c r="K3">
        <v>2</v>
      </c>
      <c r="M3" t="str">
        <f>INDEX(Languages!$A:$K,MATCH("RL04",Languages!$A:$A,0),MATCH(Language,Languages!$1:$1,0))</f>
        <v>Низак</v>
      </c>
      <c r="N3">
        <v>2</v>
      </c>
      <c r="P3" t="str">
        <f>INDEX(Languages!$A:$K,MATCH("RL04",Languages!$A:$A,0),MATCH(Language,Languages!$1:$1,0))</f>
        <v>Низак</v>
      </c>
      <c r="Q3">
        <v>4</v>
      </c>
      <c r="S3">
        <v>2</v>
      </c>
      <c r="T3" t="str">
        <f>INDEX(Languages!$A:$K,MATCH("RM05",Languages!$A:$A,0),MATCH(Language,Languages!$1:$1,0))</f>
        <v>Миноран</v>
      </c>
      <c r="V3" t="str">
        <f>INDEX(Languages!$A:$K,MATCH("CL02",Languages!$A:$A,0),MATCH(Language,Languages!$1:$1,0))</f>
        <v>Задовољавајући</v>
      </c>
      <c r="X3">
        <v>4</v>
      </c>
      <c r="Y3">
        <v>6</v>
      </c>
      <c r="Z3" t="str">
        <f>INDEX(Languages!$A:$K,MATCH("RL04",Languages!$A:$A,0),MATCH(Language,Languages!$1:$1,0))</f>
        <v>Низак</v>
      </c>
      <c r="AA3">
        <v>2</v>
      </c>
      <c r="AC3" s="65" t="str">
        <f ca="1"/>
        <v>Везано за временске прилике</v>
      </c>
      <c r="AD3" s="66" t="str">
        <f>INDEX(Languages!$A:$K,MATCH("MT01",Languages!$A:$A,0),MATCH(Language,Languages!$1:$1,0))</f>
        <v>Хидрометеоролошки</v>
      </c>
      <c r="AF3" t="str">
        <f ca="1"/>
        <v>Бруцелоза</v>
      </c>
    </row>
    <row r="4" spans="1:32">
      <c r="A4" t="str">
        <f>INDEX(Languages!$A:$K,MATCH("LVL03",Languages!$A:$A,0),MATCH(Language,Languages!$1:$1,0))</f>
        <v>Локални</v>
      </c>
      <c r="C4" t="str">
        <f>INDEX(Languages!$A:$K,MATCH("FRQ03",Languages!$A:$A,0),MATCH(Language,Languages!$1:$1,0))</f>
        <v>Често</v>
      </c>
      <c r="E4">
        <v>3</v>
      </c>
      <c r="G4" t="str">
        <f>INDEX(Languages!$A:$K,MATCH("RM09",Languages!$A:$A,0),MATCH(Language,Languages!$1:$1,0))</f>
        <v>Вероватно</v>
      </c>
      <c r="H4">
        <v>3</v>
      </c>
      <c r="J4" t="str">
        <f>INDEX(Languages!$A:$K,MATCH("RL05",Languages!$A:$A,0),MATCH(Language,Languages!$1:$1,0))</f>
        <v>Умерен</v>
      </c>
      <c r="K4">
        <v>3</v>
      </c>
      <c r="M4" t="str">
        <f>INDEX(Languages!$A:$K,MATCH("VUL03",Languages!$A:$A,0),MATCH(Language,Languages!$1:$1,0))</f>
        <v>Делимична</v>
      </c>
      <c r="N4">
        <v>3</v>
      </c>
      <c r="P4" t="str">
        <f>INDEX(Languages!$A:$K,MATCH("VUL03",Languages!$A:$A,0),MATCH(Language,Languages!$1:$1,0))</f>
        <v>Делимична</v>
      </c>
      <c r="Q4">
        <v>3</v>
      </c>
      <c r="S4">
        <v>3</v>
      </c>
      <c r="T4" t="str">
        <f>INDEX(Languages!$A:$K,MATCH("RM04",Languages!$A:$A,0),MATCH(Language,Languages!$1:$1,0))</f>
        <v>Умерен</v>
      </c>
      <c r="V4" t="str">
        <f>INDEX(Languages!$A:$K,MATCH("CL03",Languages!$A:$A,0),MATCH(Language,Languages!$1:$1,0))</f>
        <v>Незадовољавајући</v>
      </c>
      <c r="X4">
        <v>7</v>
      </c>
      <c r="Y4">
        <v>11</v>
      </c>
      <c r="Z4" t="str">
        <f>INDEX(Languages!$A:$K,MATCH("RL05",Languages!$A:$A,0),MATCH(Language,Languages!$1:$1,0))</f>
        <v>Умерен</v>
      </c>
      <c r="AA4">
        <v>3</v>
      </c>
      <c r="AC4" s="63" t="str">
        <f ca="1"/>
        <v>Респираторни патоген</v>
      </c>
      <c r="AD4" s="64" t="str">
        <f>INDEX(Languages!$A:$K,MATCH("MT02",Languages!$A:$A,0),MATCH(Language,Languages!$1:$1,0))</f>
        <v>Биолошки</v>
      </c>
      <c r="AF4" t="str">
        <f ca="1"/>
        <v>Грозница Западног Нила</v>
      </c>
    </row>
    <row r="5" spans="1:32">
      <c r="C5" t="str">
        <f>INDEX(Languages!$A:$K,MATCH("FRQ04",Languages!$A:$A,0),MATCH(Language,Languages!$1:$1,0))</f>
        <v>Ретко</v>
      </c>
      <c r="E5">
        <v>4</v>
      </c>
      <c r="G5" t="str">
        <f>INDEX(Languages!$A:$K,MATCH("RM10",Languages!$A:$A,0),MATCH(Language,Languages!$1:$1,0))</f>
        <v>Врло могуће</v>
      </c>
      <c r="H5">
        <v>4</v>
      </c>
      <c r="J5" t="str">
        <f>INDEX(Languages!$A:$K,MATCH("RL06",Languages!$A:$A,0),MATCH(Language,Languages!$1:$1,0))</f>
        <v>Висок</v>
      </c>
      <c r="K5">
        <v>4</v>
      </c>
      <c r="M5" t="str">
        <f>INDEX(Languages!$A:$K,MATCH("RL06",Languages!$A:$A,0),MATCH(Language,Languages!$1:$1,0))</f>
        <v>Висок</v>
      </c>
      <c r="N5">
        <v>4</v>
      </c>
      <c r="P5" t="str">
        <f>INDEX(Languages!$A:$K,MATCH("RL06",Languages!$A:$A,0),MATCH(Language,Languages!$1:$1,0))</f>
        <v>Висок</v>
      </c>
      <c r="Q5">
        <v>2</v>
      </c>
      <c r="S5">
        <v>4</v>
      </c>
      <c r="T5" t="str">
        <f>INDEX(Languages!$A:$K,MATCH("RM03",Languages!$A:$A,0),MATCH(Language,Languages!$1:$1,0))</f>
        <v>Озбиљан</v>
      </c>
      <c r="X5">
        <v>12</v>
      </c>
      <c r="Y5">
        <v>16</v>
      </c>
      <c r="Z5" t="str">
        <f>INDEX(Languages!$A:$K,MATCH("RL06",Languages!$A:$A,0),MATCH(Language,Languages!$1:$1,0))</f>
        <v>Висок</v>
      </c>
      <c r="AA5">
        <v>4</v>
      </c>
      <c r="AC5" s="65" t="str">
        <f ca="1"/>
        <v>Векторске болести</v>
      </c>
      <c r="AD5" s="66" t="str">
        <f>INDEX(Languages!$A:$K,MATCH("MT02",Languages!$A:$A,0),MATCH(Language,Languages!$1:$1,0))</f>
        <v>Биолошки</v>
      </c>
      <c r="AF5" t="str">
        <f ca="1"/>
        <v>Загађење ваздуха</v>
      </c>
    </row>
    <row r="6" spans="1:32">
      <c r="C6" t="str">
        <f>INDEX(Languages!$A:$K,MATCH("FRQ05",Languages!$A:$A,0),MATCH(Language,Languages!$1:$1,0))</f>
        <v>Насумично</v>
      </c>
      <c r="G6" t="str">
        <f>INDEX(Languages!$A:$K,MATCH("RM11",Languages!$A:$A,0),MATCH(Language,Languages!$1:$1,0))</f>
        <v>Готово сигуран</v>
      </c>
      <c r="H6">
        <v>5</v>
      </c>
      <c r="J6" t="str">
        <f>INDEX(Languages!$A:$K,MATCH("RL07",Languages!$A:$A,0),MATCH(Language,Languages!$1:$1,0))</f>
        <v>Веома висок</v>
      </c>
      <c r="K6">
        <v>5</v>
      </c>
      <c r="M6" t="str">
        <f>INDEX(Languages!$A:$K,MATCH("RL07",Languages!$A:$A,0),MATCH(Language,Languages!$1:$1,0))</f>
        <v>Веома висок</v>
      </c>
      <c r="N6">
        <v>5</v>
      </c>
      <c r="P6" t="str">
        <f>INDEX(Languages!$A:$K,MATCH("RL07",Languages!$A:$A,0),MATCH(Language,Languages!$1:$1,0))</f>
        <v>Веома висок</v>
      </c>
      <c r="Q6">
        <v>1</v>
      </c>
      <c r="S6">
        <v>5</v>
      </c>
      <c r="T6" t="str">
        <f>INDEX(Languages!$A:$K,MATCH("RM02",Languages!$A:$A,0),MATCH(Language,Languages!$1:$1,0))</f>
        <v>Критичан</v>
      </c>
      <c r="X6">
        <v>17</v>
      </c>
      <c r="Y6">
        <v>25</v>
      </c>
      <c r="Z6" t="str">
        <f>INDEX(Languages!$A:$K,MATCH("RL07",Languages!$A:$A,0),MATCH(Language,Languages!$1:$1,0))</f>
        <v>Веома висок</v>
      </c>
      <c r="AA6">
        <v>5</v>
      </c>
      <c r="AC6" s="63" t="str">
        <f ca="1"/>
        <v>Феко -оралне болести</v>
      </c>
      <c r="AD6" s="64" t="str">
        <f>INDEX(Languages!$A:$K,MATCH("MT02",Languages!$A:$A,0),MATCH(Language,Languages!$1:$1,0))</f>
        <v>Биолошки</v>
      </c>
      <c r="AF6" t="str">
        <f ca="1"/>
        <v>Земљотрес</v>
      </c>
    </row>
    <row r="7" spans="1:32">
      <c r="AC7" s="65" t="str">
        <f ca="1"/>
        <v>Вирусне хеморагичне грознице (ВХФ)</v>
      </c>
      <c r="AD7" s="66" t="str">
        <f>INDEX(Languages!$A:$K,MATCH("MT02",Languages!$A:$A,0),MATCH(Language,Languages!$1:$1,0))</f>
        <v>Биолошки</v>
      </c>
      <c r="AF7" t="str">
        <f ca="1"/>
        <v>Кју грозница</v>
      </c>
    </row>
    <row r="8" spans="1:32">
      <c r="AC8" s="63" t="str">
        <f ca="1"/>
        <v>Контакт животиње и човека (зооноза)</v>
      </c>
      <c r="AD8" s="64" t="str">
        <f>INDEX(Languages!$A:$K,MATCH("MT02",Languages!$A:$A,0),MATCH(Language,Languages!$1:$1,0))</f>
        <v>Биолошки</v>
      </c>
      <c r="AF8" t="str">
        <f ca="1"/>
        <v>Морбили</v>
      </c>
    </row>
    <row r="9" spans="1:32">
      <c r="AC9" s="65" t="str">
        <f ca="1"/>
        <v>Крвно преносиве болести и полно преносиве болести</v>
      </c>
      <c r="AD9" s="66" t="str">
        <f>INDEX(Languages!$A:$K,MATCH("MT02",Languages!$A:$A,0),MATCH(Language,Languages!$1:$1,0))</f>
        <v>Биолошки</v>
      </c>
      <c r="AF9" t="str">
        <f ca="1"/>
        <v>Поплава</v>
      </c>
    </row>
    <row r="10" spans="1:32">
      <c r="AC10" s="63" t="str">
        <f ca="1"/>
        <v>Друге инфективне опасности</v>
      </c>
      <c r="AD10" s="64" t="str">
        <f>INDEX(Languages!$A:$K,MATCH("MT02",Languages!$A:$A,0),MATCH(Language,Languages!$1:$1,0))</f>
        <v>Биолошки</v>
      </c>
      <c r="AF10" t="str">
        <f ca="1"/>
        <v>Сезонски грип</v>
      </c>
    </row>
    <row r="11" spans="1:32">
      <c r="AC11" s="65" t="str">
        <f ca="1"/>
        <v>Ванземаљски</v>
      </c>
      <c r="AD11" s="66" t="str">
        <f>INDEX(Languages!$A:$K,MATCH("MT03",Languages!$A:$A,0),MATCH(Language,Languages!$1:$1,0))</f>
        <v>Ванземаљски</v>
      </c>
      <c r="AF11" t="str">
        <f ca="1"/>
        <v>Суша</v>
      </c>
    </row>
    <row r="12" spans="1:32">
      <c r="AC12" s="63" t="str">
        <f ca="1"/>
        <v>Технолошки</v>
      </c>
      <c r="AD12" s="64" t="str">
        <f>INDEX(Languages!$A:$K,MATCH("MT04",Languages!$A:$A,0),MATCH(Language,Languages!$1:$1,0))</f>
        <v>Технолошки</v>
      </c>
      <c r="AF12" t="str">
        <f ca="1"/>
        <v>Топлотни талас</v>
      </c>
    </row>
    <row r="13" spans="1:32">
      <c r="AC13" s="65" t="str">
        <f ca="1"/>
        <v>Друштвени</v>
      </c>
      <c r="AD13" s="66" t="str">
        <f>INDEX(Languages!$A:$K,MATCH("MT05",Languages!$A:$A,0),MATCH(Language,Languages!$1:$1,0))</f>
        <v>Друштвени</v>
      </c>
    </row>
    <row r="14" spans="1:32">
      <c r="AC14" s="59" t="str">
        <f ca="1"/>
        <v>Заштита животне средине</v>
      </c>
      <c r="AD14" s="60" t="str">
        <f>INDEX(Languages!$A:$K,MATCH("MT06",Languages!$A:$A,0),MATCH(Language,Languages!$1:$1,0))</f>
        <v>Заштита животне средине</v>
      </c>
    </row>
  </sheetData>
  <phoneticPr fontId="1"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916F3-2684-4223-908F-48BB733B8A6E}">
  <sheetPr codeName="Sheet18">
    <tabColor rgb="FFFF0000"/>
  </sheetPr>
  <dimension ref="B1:S3"/>
  <sheetViews>
    <sheetView showGridLines="0" workbookViewId="0">
      <selection activeCell="B7" sqref="B7"/>
    </sheetView>
  </sheetViews>
  <sheetFormatPr defaultColWidth="8.85546875" defaultRowHeight="14.45"/>
  <cols>
    <col min="1" max="1" width="6.7109375" customWidth="1"/>
    <col min="2" max="2" width="26.7109375" customWidth="1"/>
    <col min="3" max="3" width="27.42578125" customWidth="1"/>
    <col min="4" max="6" width="15.140625" customWidth="1"/>
    <col min="8" max="19" width="8" customWidth="1"/>
  </cols>
  <sheetData>
    <row r="1" spans="2:19" ht="30" customHeight="1"/>
    <row r="2" spans="2:19">
      <c r="B2" s="11" t="s">
        <v>3736</v>
      </c>
      <c r="C2" s="11" t="s">
        <v>3737</v>
      </c>
      <c r="D2" s="10" t="s">
        <v>3732</v>
      </c>
      <c r="E2" s="10" t="s">
        <v>3728</v>
      </c>
      <c r="F2" s="10" t="s">
        <v>3738</v>
      </c>
      <c r="H2" s="8" t="str">
        <f>TEXT(1*29, "mmm")</f>
        <v>Jan</v>
      </c>
      <c r="I2" s="8" t="str">
        <f>TEXT(2*29, "mmm")</f>
        <v>Feb</v>
      </c>
      <c r="J2" s="8" t="str">
        <f>TEXT(3*29, "mmm")</f>
        <v>Mar</v>
      </c>
      <c r="K2" s="8" t="str">
        <f>TEXT(4*29, "mmm")</f>
        <v>Apr</v>
      </c>
      <c r="L2" s="8" t="str">
        <f>TEXT(5*29, "mmm")</f>
        <v>May</v>
      </c>
      <c r="M2" s="8" t="str">
        <f>TEXT(6*29, "mmm")</f>
        <v>Jun</v>
      </c>
      <c r="N2" s="8" t="str">
        <f>TEXT(7*29, "mmm")</f>
        <v>Jul</v>
      </c>
      <c r="O2" s="8" t="str">
        <f>TEXT(8*29, "mmm")</f>
        <v>Aug</v>
      </c>
      <c r="P2" s="8" t="str">
        <f>TEXT(9*29, "mmm")</f>
        <v>Sep</v>
      </c>
      <c r="Q2" s="8" t="str">
        <f>TEXT(10*29, "mmm")</f>
        <v>Oct</v>
      </c>
      <c r="R2" s="8" t="str">
        <f>TEXT(11*29, "mmm")</f>
        <v>Nov</v>
      </c>
      <c r="S2" s="8" t="str">
        <f>TEXT(12*29, "mmm")</f>
        <v>Dec</v>
      </c>
    </row>
    <row r="3" spans="2:19">
      <c r="B3" s="7" t="str">
        <f>IF('Next Steps'!D11=0,"")</f>
        <v/>
      </c>
      <c r="C3" s="7" t="str">
        <f>_xlfn.IFNA(IF(VLOOKUP('Next Steps'!D11,'Data Input'!$C:$AH,5,FALSE)=0,"",VLOOKUP('Next Steps'!D11,'Data Input'!$C:$AH,5,FALSE)),"")</f>
        <v/>
      </c>
      <c r="D3" s="7" t="str">
        <f>_xlfn.IFNA(VLOOKUP('Next Steps'!D11,'Data Input'!$C:$AH,32,FALSE),"")</f>
        <v/>
      </c>
      <c r="E3" s="7" t="str">
        <f>_xlfn.IFNA(VLOOKUP('Next Steps'!D11,'Data Input'!$C:$AH,30,FALSE),"")</f>
        <v/>
      </c>
      <c r="F3" s="7" t="str">
        <f>_xlfn.IFNA(IF(VLOOKUP('Next Steps'!D11,'Data Input'!$C:$AH,21,FALSE)=0, "",VLOOKUP('Next Steps'!D11,'Data Input'!$C:$AH,21,FALSE)),"")</f>
        <v/>
      </c>
      <c r="H3" s="7" t="str">
        <f>_xlfn.IFNA(IF(VLOOKUP('Next Steps'!D11,'Data Input'!$C:$AH,9,FALSE)=0,"",VLOOKUP('Next Steps'!D11,'Data Input'!$C:$AH,9,FALSE)),"")</f>
        <v/>
      </c>
      <c r="I3" s="7" t="str">
        <f>_xlfn.IFNA(IF(VLOOKUP('Next Steps'!D11,'Data Input'!$C:$AH,10,FALSE)=0,"",VLOOKUP('Next Steps'!D11,'Data Input'!$C:$AH,10,FALSE)),"")</f>
        <v/>
      </c>
      <c r="J3" s="7" t="str">
        <f>_xlfn.IFNA(IF(VLOOKUP('Next Steps'!D11,'Data Input'!$C:$AH,11,FALSE)=0,"",VLOOKUP('Next Steps'!D11,'Data Input'!$C:$AH,11,FALSE)),"")</f>
        <v/>
      </c>
      <c r="K3" s="7" t="str">
        <f>_xlfn.IFNA(IF(VLOOKUP('Next Steps'!D11,'Data Input'!$C:$AH,12,FALSE)=0,"",VLOOKUP('Next Steps'!D11,'Data Input'!$C:$AH,12,FALSE)),"")</f>
        <v/>
      </c>
      <c r="L3" s="7" t="str">
        <f>_xlfn.IFNA(IF(VLOOKUP('Next Steps'!D11,'Data Input'!$C:$AH,13,FALSE)=0,"",VLOOKUP('Next Steps'!D11,'Data Input'!$C:$AH,13,FALSE)),"")</f>
        <v/>
      </c>
      <c r="M3" s="7" t="str">
        <f>_xlfn.IFNA(IF(VLOOKUP('Next Steps'!D11,'Data Input'!$C:$AH,14,FALSE)=0,"",VLOOKUP('Next Steps'!D11,'Data Input'!$C:$AH,14,FALSE)),"")</f>
        <v/>
      </c>
      <c r="N3" s="7" t="str">
        <f>_xlfn.IFNA(IF(VLOOKUP('Next Steps'!D11,'Data Input'!$C:$AH,15,FALSE)=0,"",VLOOKUP('Next Steps'!D11,'Data Input'!$C:$AH,15,FALSE)),"")</f>
        <v/>
      </c>
      <c r="O3" s="7" t="str">
        <f>_xlfn.IFNA(IF(VLOOKUP('Next Steps'!D11,'Data Input'!$C:$AH,16,FALSE)=0,"",VLOOKUP('Next Steps'!D11,'Data Input'!$C:$AH,16,FALSE)),"")</f>
        <v/>
      </c>
      <c r="P3" s="7" t="str">
        <f>_xlfn.IFNA(IF(VLOOKUP('Next Steps'!D11,'Data Input'!$C:$AH,17,FALSE)=0,"",VLOOKUP('Next Steps'!D11,'Data Input'!$C:$AH,17,FALSE)),"")</f>
        <v/>
      </c>
      <c r="Q3" s="7" t="str">
        <f>_xlfn.IFNA(IF(VLOOKUP('Next Steps'!D11,'Data Input'!$C:$AH,18,FALSE)=0,"",VLOOKUP('Next Steps'!D11,'Data Input'!$C:$AH,18,FALSE)),"")</f>
        <v/>
      </c>
      <c r="R3" s="7" t="str">
        <f>_xlfn.IFNA(IF(VLOOKUP('Next Steps'!D11,'Data Input'!$C:$AH,19,FALSE)=0,"",VLOOKUP('Next Steps'!D11,'Data Input'!$C:$AH,19,FALSE)),"")</f>
        <v/>
      </c>
      <c r="S3" s="7" t="str">
        <f>_xlfn.IFNA(IF(VLOOKUP('Next Steps'!D11,'Data Input'!$C:$AH,20,FALSE)=0,"",VLOOKUP('Next Steps'!D11,'Data Input'!$C:$AH,20,FALSE)),"")</f>
        <v/>
      </c>
    </row>
  </sheetData>
  <conditionalFormatting sqref="H3:S3">
    <cfRule type="expression" dxfId="156" priority="386">
      <formula>AND($B3&lt;&gt;"", H3="")</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96" operator="equal" id="{4529D639-F31F-4B6C-927B-D41A70DC021C}">
            <xm:f>Helper!$Z$6</xm:f>
            <x14:dxf>
              <font>
                <color theme="0"/>
              </font>
              <fill>
                <patternFill>
                  <bgColor rgb="FFFF0000"/>
                </patternFill>
              </fill>
            </x14:dxf>
          </x14:cfRule>
          <x14:cfRule type="cellIs" priority="397" operator="equal" id="{5109E090-6C2A-4448-8B87-26FC6259D88D}">
            <xm:f>Helper!$Z$5</xm:f>
            <x14:dxf>
              <fill>
                <patternFill>
                  <bgColor rgb="FFFFC000"/>
                </patternFill>
              </fill>
            </x14:dxf>
          </x14:cfRule>
          <x14:cfRule type="cellIs" priority="398" operator="equal" id="{E11A01D7-F0E1-4A32-8FC2-2BE86B7EE5E1}">
            <xm:f>Helper!$Z$4</xm:f>
            <x14:dxf>
              <fill>
                <patternFill>
                  <bgColor rgb="FFEBE600"/>
                </patternFill>
              </fill>
            </x14:dxf>
          </x14:cfRule>
          <x14:cfRule type="cellIs" priority="399" operator="equal" id="{D8AEA55E-D20C-4F17-B52D-8E285F964997}">
            <xm:f>Helper!$Z$3</xm:f>
            <x14:dxf>
              <fill>
                <patternFill>
                  <bgColor rgb="FF92D050"/>
                </patternFill>
              </fill>
            </x14:dxf>
          </x14:cfRule>
          <x14:cfRule type="cellIs" priority="400" operator="equal" id="{DF883A59-D2AB-4EBC-A209-BDB09737E191}">
            <xm:f>Helper!$Z$2</xm:f>
            <x14:dxf>
              <fill>
                <patternFill>
                  <bgColor rgb="FF00B050"/>
                </patternFill>
              </fill>
            </x14:dxf>
          </x14:cfRule>
          <xm:sqref>D3</xm:sqref>
        </x14:conditionalFormatting>
        <x14:conditionalFormatting xmlns:xm="http://schemas.microsoft.com/office/excel/2006/main">
          <x14:cfRule type="cellIs" priority="391" operator="equal" id="{494333B7-081B-4835-8AC2-628B6F8D50D9}">
            <xm:f>Helper!$T$6</xm:f>
            <x14:dxf>
              <font>
                <color theme="0"/>
              </font>
              <fill>
                <patternFill>
                  <bgColor rgb="FFFF0000"/>
                </patternFill>
              </fill>
            </x14:dxf>
          </x14:cfRule>
          <x14:cfRule type="cellIs" priority="392" operator="equal" id="{6ADCDFC2-7603-41B8-8A57-59A14CF5472B}">
            <xm:f>Helper!$T$5</xm:f>
            <x14:dxf>
              <fill>
                <patternFill>
                  <bgColor rgb="FFFFC000"/>
                </patternFill>
              </fill>
            </x14:dxf>
          </x14:cfRule>
          <x14:cfRule type="cellIs" priority="393" operator="equal" id="{5A677D11-A7AC-4D4E-B1FD-1134B2771129}">
            <xm:f>Helper!$T$4</xm:f>
            <x14:dxf>
              <fill>
                <patternFill>
                  <bgColor rgb="FFEBE600"/>
                </patternFill>
              </fill>
            </x14:dxf>
          </x14:cfRule>
          <x14:cfRule type="cellIs" priority="394" operator="equal" id="{682CB173-030B-4614-92F6-E8CE2E7B6897}">
            <xm:f>Helper!$T$3</xm:f>
            <x14:dxf>
              <fill>
                <patternFill>
                  <bgColor rgb="FF92D050"/>
                </patternFill>
              </fill>
            </x14:dxf>
          </x14:cfRule>
          <x14:cfRule type="cellIs" priority="395" operator="equal" id="{F4973C6C-21DA-4D69-BE01-78DD04CFF4DE}">
            <xm:f>Helper!$T$2</xm:f>
            <x14:dxf>
              <fill>
                <patternFill>
                  <bgColor rgb="FF00B050"/>
                </patternFill>
              </fill>
            </x14:dxf>
          </x14:cfRule>
          <xm:sqref>E3</xm:sqref>
        </x14:conditionalFormatting>
        <x14:conditionalFormatting xmlns:xm="http://schemas.microsoft.com/office/excel/2006/main">
          <x14:cfRule type="cellIs" priority="311" operator="equal" id="{A085F6AE-82DF-4697-AA2B-375C203BC136}">
            <xm:f>Helper!$G$6</xm:f>
            <x14:dxf>
              <font>
                <color theme="0"/>
              </font>
              <fill>
                <patternFill>
                  <bgColor rgb="FF1F4E78"/>
                </patternFill>
              </fill>
            </x14:dxf>
          </x14:cfRule>
          <x14:cfRule type="cellIs" priority="312" operator="equal" id="{8F70E8E2-9B50-4F31-8C30-F426827C3299}">
            <xm:f>Helper!$G$5</xm:f>
            <x14:dxf>
              <font>
                <color theme="0"/>
              </font>
              <fill>
                <patternFill>
                  <bgColor rgb="FF2F75B5"/>
                </patternFill>
              </fill>
            </x14:dxf>
          </x14:cfRule>
          <x14:cfRule type="cellIs" priority="313" operator="equal" id="{67F8AD90-D9C9-45D5-8E0B-A4D3821EFF31}">
            <xm:f>Helper!$G$4</xm:f>
            <x14:dxf>
              <fill>
                <patternFill>
                  <bgColor rgb="FF9BC2E6"/>
                </patternFill>
              </fill>
            </x14:dxf>
          </x14:cfRule>
          <x14:cfRule type="cellIs" priority="314" operator="equal" id="{7207206C-6302-4165-9BAC-3497BFD627CC}">
            <xm:f>Helper!$G$3</xm:f>
            <x14:dxf>
              <fill>
                <patternFill>
                  <bgColor rgb="FFBDD7EE"/>
                </patternFill>
              </fill>
            </x14:dxf>
          </x14:cfRule>
          <x14:cfRule type="cellIs" priority="315" operator="equal" id="{32FA917B-8DC5-4B1E-9355-DC9A740DF79C}">
            <xm:f>Helper!$G$2</xm:f>
            <x14:dxf>
              <fill>
                <patternFill>
                  <bgColor rgb="FFDDEBF7"/>
                </patternFill>
              </fill>
            </x14:dxf>
          </x14:cfRule>
          <xm:sqref>F3</xm:sqref>
        </x14:conditionalFormatting>
        <x14:conditionalFormatting xmlns:xm="http://schemas.microsoft.com/office/excel/2006/main">
          <x14:cfRule type="cellIs" priority="387" operator="equal" id="{8C5A57FC-EB57-4BE6-B297-43C209B92969}">
            <xm:f>Helper!$E$5</xm:f>
            <x14:dxf>
              <font>
                <color rgb="FFFF0000"/>
              </font>
              <fill>
                <patternFill>
                  <bgColor rgb="FFFF0000"/>
                </patternFill>
              </fill>
            </x14:dxf>
          </x14:cfRule>
          <x14:cfRule type="cellIs" priority="388" operator="equal" id="{11577CE0-AA82-426C-855D-E880888E82C2}">
            <xm:f>Helper!$E$4</xm:f>
            <x14:dxf>
              <font>
                <color rgb="FFFFC000"/>
              </font>
              <fill>
                <patternFill>
                  <bgColor rgb="FFFFC000"/>
                </patternFill>
              </fill>
            </x14:dxf>
          </x14:cfRule>
          <x14:cfRule type="cellIs" priority="389" operator="equal" id="{643598F9-1B6B-4A47-82D2-99F7D28FA7B8}">
            <xm:f>Helper!$E$3</xm:f>
            <x14:dxf>
              <font>
                <color rgb="FFEBE600"/>
              </font>
              <fill>
                <patternFill>
                  <bgColor rgb="FFEBE600"/>
                </patternFill>
              </fill>
            </x14:dxf>
          </x14:cfRule>
          <x14:cfRule type="cellIs" priority="390" operator="equal" id="{6DED98F5-1238-415C-A11C-0095F2A1897A}">
            <xm:f>Helper!$E$2</xm:f>
            <x14:dxf>
              <font>
                <color rgb="FF92D050"/>
              </font>
              <fill>
                <patternFill>
                  <bgColor rgb="FF92D050"/>
                </patternFill>
              </fill>
            </x14:dxf>
          </x14:cfRule>
          <xm:sqref>H3:S3</xm:sqref>
        </x14:conditionalFormatting>
      </x14:conditionalFormattings>
    </ext>
    <ext xmlns:x14="http://schemas.microsoft.com/office/spreadsheetml/2009/9/main" uri="{05C60535-1F16-4fd2-B633-F4F36F0B64E0}">
      <x14:sparklineGroups xmlns:xm="http://schemas.microsoft.com/office/excel/2006/main">
        <x14:sparklineGroup manualMax="5" manualMin="0" type="column" displayEmptyCellsAs="gap" minAxisType="custom" maxAxisType="custom" xr2:uid="{60183C12-E37B-4B04-89CA-0819E931C3A9}">
          <x14:colorSeries rgb="FF376092"/>
          <x14:colorNegative rgb="FFD00000"/>
          <x14:colorAxis rgb="FF000000"/>
          <x14:colorMarkers rgb="FFD00000"/>
          <x14:colorFirst rgb="FFD00000"/>
          <x14:colorLast rgb="FFD00000"/>
          <x14:colorHigh rgb="FFFF0000"/>
          <x14:colorLow theme="7" tint="0.59999389629810485"/>
          <x14:sparklines>
            <x14:sparkline>
              <xm:f>HazardRisk!H3:H3</xm:f>
              <xm:sqref>H1</xm:sqref>
            </x14:sparkline>
            <x14:sparkline>
              <xm:f>HazardRisk!I3:I3</xm:f>
              <xm:sqref>I1</xm:sqref>
            </x14:sparkline>
            <x14:sparkline>
              <xm:f>HazardRisk!J3:J3</xm:f>
              <xm:sqref>J1</xm:sqref>
            </x14:sparkline>
            <x14:sparkline>
              <xm:f>HazardRisk!K3:K3</xm:f>
              <xm:sqref>K1</xm:sqref>
            </x14:sparkline>
            <x14:sparkline>
              <xm:f>HazardRisk!L3:L3</xm:f>
              <xm:sqref>L1</xm:sqref>
            </x14:sparkline>
            <x14:sparkline>
              <xm:f>HazardRisk!M3:M3</xm:f>
              <xm:sqref>M1</xm:sqref>
            </x14:sparkline>
            <x14:sparkline>
              <xm:f>HazardRisk!N3:N3</xm:f>
              <xm:sqref>N1</xm:sqref>
            </x14:sparkline>
            <x14:sparkline>
              <xm:f>HazardRisk!O3:O3</xm:f>
              <xm:sqref>O1</xm:sqref>
            </x14:sparkline>
            <x14:sparkline>
              <xm:f>HazardRisk!P3:P3</xm:f>
              <xm:sqref>P1</xm:sqref>
            </x14:sparkline>
            <x14:sparkline>
              <xm:f>HazardRisk!Q3:Q3</xm:f>
              <xm:sqref>Q1</xm:sqref>
            </x14:sparkline>
            <x14:sparkline>
              <xm:f>HazardRisk!R3:R3</xm:f>
              <xm:sqref>R1</xm:sqref>
            </x14:sparkline>
            <x14:sparkline>
              <xm:f>HazardRisk!S3:S3</xm:f>
              <xm:sqref>S1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F535-E2A1-4342-AAAB-16A1D47EFD8B}">
  <sheetPr codeName="Sheet20">
    <tabColor theme="8" tint="0.39997558519241921"/>
  </sheetPr>
  <dimension ref="A1:K233"/>
  <sheetViews>
    <sheetView zoomScaleNormal="100" workbookViewId="0">
      <pane ySplit="1" topLeftCell="B194" activePane="bottomLeft" state="frozen"/>
      <selection pane="bottomLeft" activeCell="B194" sqref="B194"/>
    </sheetView>
  </sheetViews>
  <sheetFormatPr defaultColWidth="9.140625" defaultRowHeight="14.45"/>
  <cols>
    <col min="1" max="1" width="22.7109375" style="100" customWidth="1"/>
    <col min="2" max="2" width="34.42578125" style="100" customWidth="1"/>
    <col min="3" max="11" width="34.42578125" style="187" customWidth="1"/>
    <col min="12" max="16384" width="9.140625" style="100"/>
  </cols>
  <sheetData>
    <row r="1" spans="1:7" ht="15.6">
      <c r="A1" s="185" t="s">
        <v>3739</v>
      </c>
      <c r="B1" s="185" t="s">
        <v>3740</v>
      </c>
      <c r="C1" s="186" t="s">
        <v>3741</v>
      </c>
      <c r="D1" s="186" t="s">
        <v>3742</v>
      </c>
      <c r="E1" s="186"/>
      <c r="F1" s="186"/>
      <c r="G1" s="186"/>
    </row>
    <row r="2" spans="1:7">
      <c r="A2" s="100" t="s">
        <v>3743</v>
      </c>
      <c r="B2" s="100" t="s">
        <v>3744</v>
      </c>
      <c r="C2" s="188" t="s">
        <v>3745</v>
      </c>
      <c r="D2" s="194" t="s">
        <v>3746</v>
      </c>
    </row>
    <row r="3" spans="1:7">
      <c r="A3" s="100" t="s">
        <v>3747</v>
      </c>
      <c r="B3" s="100" t="s">
        <v>3748</v>
      </c>
      <c r="C3" s="188" t="s">
        <v>3749</v>
      </c>
      <c r="D3" s="195" t="s">
        <v>3750</v>
      </c>
    </row>
    <row r="4" spans="1:7">
      <c r="A4" s="100" t="s">
        <v>3751</v>
      </c>
      <c r="B4" s="100" t="s">
        <v>3752</v>
      </c>
      <c r="C4" s="188" t="s">
        <v>3753</v>
      </c>
      <c r="D4" s="195" t="s">
        <v>3754</v>
      </c>
    </row>
    <row r="5" spans="1:7">
      <c r="A5" s="100" t="s">
        <v>3755</v>
      </c>
      <c r="B5" s="100" t="s">
        <v>3756</v>
      </c>
      <c r="C5" s="188" t="s">
        <v>3757</v>
      </c>
      <c r="D5" s="195" t="s">
        <v>3758</v>
      </c>
    </row>
    <row r="6" spans="1:7">
      <c r="A6" s="100" t="s">
        <v>3759</v>
      </c>
      <c r="B6" s="100" t="s">
        <v>3760</v>
      </c>
      <c r="C6" s="187" t="s">
        <v>3761</v>
      </c>
      <c r="D6" s="194" t="s">
        <v>3762</v>
      </c>
    </row>
    <row r="7" spans="1:7">
      <c r="A7" s="100" t="s">
        <v>3763</v>
      </c>
      <c r="B7" s="100" t="s">
        <v>3764</v>
      </c>
      <c r="C7" s="187" t="s">
        <v>3765</v>
      </c>
      <c r="D7" s="194" t="s">
        <v>3766</v>
      </c>
    </row>
    <row r="8" spans="1:7">
      <c r="A8" s="100" t="s">
        <v>3767</v>
      </c>
      <c r="B8" s="100" t="s">
        <v>3768</v>
      </c>
      <c r="C8" s="187" t="s">
        <v>3769</v>
      </c>
      <c r="D8" s="194" t="s">
        <v>3770</v>
      </c>
    </row>
    <row r="9" spans="1:7">
      <c r="A9" s="100" t="s">
        <v>3771</v>
      </c>
      <c r="B9" s="100" t="s">
        <v>3772</v>
      </c>
      <c r="C9" s="188" t="s">
        <v>3773</v>
      </c>
      <c r="D9" s="195" t="s">
        <v>3774</v>
      </c>
    </row>
    <row r="10" spans="1:7" ht="15">
      <c r="A10" s="100" t="s">
        <v>3775</v>
      </c>
      <c r="B10" s="100" t="s">
        <v>3776</v>
      </c>
      <c r="C10" s="187" t="s">
        <v>3777</v>
      </c>
      <c r="D10" s="196" t="s">
        <v>3778</v>
      </c>
    </row>
    <row r="11" spans="1:7">
      <c r="A11" s="100" t="s">
        <v>3779</v>
      </c>
      <c r="B11" s="100" t="s">
        <v>3780</v>
      </c>
      <c r="C11" s="187" t="s">
        <v>3781</v>
      </c>
      <c r="D11" s="194" t="s">
        <v>3782</v>
      </c>
    </row>
    <row r="12" spans="1:7">
      <c r="A12" s="100" t="s">
        <v>3783</v>
      </c>
      <c r="B12" s="100" t="s">
        <v>3784</v>
      </c>
      <c r="C12" s="187" t="s">
        <v>3785</v>
      </c>
      <c r="D12" s="197" t="s">
        <v>3786</v>
      </c>
    </row>
    <row r="13" spans="1:7">
      <c r="A13" s="100" t="s">
        <v>3787</v>
      </c>
      <c r="B13" s="100" t="s">
        <v>3788</v>
      </c>
      <c r="C13" s="188" t="s">
        <v>3789</v>
      </c>
      <c r="D13" s="195" t="s">
        <v>3790</v>
      </c>
    </row>
    <row r="14" spans="1:7">
      <c r="A14" s="100" t="s">
        <v>3791</v>
      </c>
      <c r="B14" s="100" t="s">
        <v>3792</v>
      </c>
      <c r="C14" s="187" t="s">
        <v>3793</v>
      </c>
      <c r="D14" s="197" t="s">
        <v>3794</v>
      </c>
    </row>
    <row r="15" spans="1:7">
      <c r="A15" s="100" t="s">
        <v>3795</v>
      </c>
      <c r="B15" s="100" t="s">
        <v>3796</v>
      </c>
      <c r="C15" s="187" t="s">
        <v>3797</v>
      </c>
      <c r="D15" s="197" t="s">
        <v>3798</v>
      </c>
    </row>
    <row r="16" spans="1:7">
      <c r="A16" s="100" t="s">
        <v>3799</v>
      </c>
      <c r="B16" s="100" t="s">
        <v>3800</v>
      </c>
      <c r="C16" s="187" t="s">
        <v>3801</v>
      </c>
      <c r="D16" s="197" t="s">
        <v>3802</v>
      </c>
    </row>
    <row r="17" spans="1:4">
      <c r="A17" s="100" t="s">
        <v>3803</v>
      </c>
      <c r="B17" s="100" t="s">
        <v>3804</v>
      </c>
      <c r="C17" s="187" t="s">
        <v>3805</v>
      </c>
      <c r="D17" s="197" t="s">
        <v>3806</v>
      </c>
    </row>
    <row r="18" spans="1:4">
      <c r="A18" s="100" t="s">
        <v>3807</v>
      </c>
      <c r="B18" s="100" t="s">
        <v>3792</v>
      </c>
      <c r="C18" s="187" t="s">
        <v>3793</v>
      </c>
      <c r="D18" s="197" t="s">
        <v>3794</v>
      </c>
    </row>
    <row r="19" spans="1:4">
      <c r="A19" s="100" t="s">
        <v>3808</v>
      </c>
      <c r="B19" s="100" t="s">
        <v>3809</v>
      </c>
      <c r="C19" s="187" t="s">
        <v>3810</v>
      </c>
      <c r="D19" s="197" t="s">
        <v>3811</v>
      </c>
    </row>
    <row r="20" spans="1:4">
      <c r="A20" s="100" t="s">
        <v>3812</v>
      </c>
      <c r="B20" s="100" t="s">
        <v>3721</v>
      </c>
      <c r="C20" s="187" t="s">
        <v>3813</v>
      </c>
      <c r="D20" s="197" t="s">
        <v>3814</v>
      </c>
    </row>
    <row r="21" spans="1:4">
      <c r="A21" s="100" t="s">
        <v>3815</v>
      </c>
      <c r="B21" s="100" t="s">
        <v>3816</v>
      </c>
      <c r="C21" s="187" t="s">
        <v>3817</v>
      </c>
      <c r="D21" s="197" t="s">
        <v>3818</v>
      </c>
    </row>
    <row r="22" spans="1:4">
      <c r="A22" s="100" t="s">
        <v>3819</v>
      </c>
      <c r="B22" s="100" t="s">
        <v>3820</v>
      </c>
      <c r="C22" s="188" t="s">
        <v>3821</v>
      </c>
      <c r="D22" s="195" t="s">
        <v>3822</v>
      </c>
    </row>
    <row r="23" spans="1:4">
      <c r="A23" s="100" t="s">
        <v>3823</v>
      </c>
      <c r="B23" s="100" t="s">
        <v>3738</v>
      </c>
      <c r="C23" s="187" t="s">
        <v>3824</v>
      </c>
      <c r="D23" s="197" t="s">
        <v>3825</v>
      </c>
    </row>
    <row r="24" spans="1:4" ht="15">
      <c r="A24" s="100" t="s">
        <v>3826</v>
      </c>
      <c r="B24" s="100" t="s">
        <v>3827</v>
      </c>
      <c r="C24" s="188" t="s">
        <v>3828</v>
      </c>
      <c r="D24" s="196" t="s">
        <v>3829</v>
      </c>
    </row>
    <row r="25" spans="1:4">
      <c r="A25" s="100" t="s">
        <v>3830</v>
      </c>
      <c r="B25" s="100" t="s">
        <v>3725</v>
      </c>
      <c r="C25" s="187" t="s">
        <v>3831</v>
      </c>
      <c r="D25" s="197" t="s">
        <v>3832</v>
      </c>
    </row>
    <row r="26" spans="1:4">
      <c r="A26" s="100" t="s">
        <v>3833</v>
      </c>
      <c r="B26" s="100" t="s">
        <v>3726</v>
      </c>
      <c r="C26" s="187" t="s">
        <v>3834</v>
      </c>
      <c r="D26" s="197" t="s">
        <v>3835</v>
      </c>
    </row>
    <row r="27" spans="1:4" ht="30.75">
      <c r="A27" s="100" t="s">
        <v>3836</v>
      </c>
      <c r="B27" s="100" t="s">
        <v>3837</v>
      </c>
      <c r="C27" s="187" t="s">
        <v>3838</v>
      </c>
      <c r="D27" s="197" t="s">
        <v>3839</v>
      </c>
    </row>
    <row r="28" spans="1:4">
      <c r="A28" s="100" t="s">
        <v>3840</v>
      </c>
      <c r="B28" s="100" t="s">
        <v>3727</v>
      </c>
      <c r="C28" s="187" t="s">
        <v>3841</v>
      </c>
      <c r="D28" s="197" t="s">
        <v>3842</v>
      </c>
    </row>
    <row r="29" spans="1:4">
      <c r="A29" s="100" t="s">
        <v>3843</v>
      </c>
      <c r="B29" s="100" t="s">
        <v>3844</v>
      </c>
      <c r="C29" s="187" t="s">
        <v>3845</v>
      </c>
      <c r="D29" s="197" t="s">
        <v>3846</v>
      </c>
    </row>
    <row r="30" spans="1:4">
      <c r="A30" s="100" t="s">
        <v>3847</v>
      </c>
      <c r="B30" s="100" t="s">
        <v>3848</v>
      </c>
      <c r="C30" s="187" t="s">
        <v>3849</v>
      </c>
      <c r="D30" s="197" t="s">
        <v>3850</v>
      </c>
    </row>
    <row r="31" spans="1:4">
      <c r="A31" s="100" t="s">
        <v>3851</v>
      </c>
      <c r="B31" s="100" t="s">
        <v>3852</v>
      </c>
      <c r="C31" s="187" t="s">
        <v>3853</v>
      </c>
      <c r="D31" s="197" t="s">
        <v>3854</v>
      </c>
    </row>
    <row r="32" spans="1:4">
      <c r="A32" s="100" t="s">
        <v>3855</v>
      </c>
      <c r="B32" s="100" t="s">
        <v>3856</v>
      </c>
      <c r="C32" s="187" t="s">
        <v>3857</v>
      </c>
      <c r="D32" s="197" t="s">
        <v>3858</v>
      </c>
    </row>
    <row r="33" spans="1:4">
      <c r="A33" s="100" t="s">
        <v>3859</v>
      </c>
      <c r="B33" s="100" t="s">
        <v>3728</v>
      </c>
      <c r="C33" s="187" t="s">
        <v>3860</v>
      </c>
      <c r="D33" s="197" t="s">
        <v>3861</v>
      </c>
    </row>
    <row r="34" spans="1:4">
      <c r="A34" s="100" t="s">
        <v>3862</v>
      </c>
      <c r="B34" s="100" t="s">
        <v>3863</v>
      </c>
      <c r="C34" s="188" t="s">
        <v>3864</v>
      </c>
      <c r="D34" s="194" t="s">
        <v>3865</v>
      </c>
    </row>
    <row r="35" spans="1:4" ht="28.9">
      <c r="A35" s="100" t="s">
        <v>3866</v>
      </c>
      <c r="B35" s="100" t="s">
        <v>3867</v>
      </c>
      <c r="C35" s="187" t="s">
        <v>3868</v>
      </c>
      <c r="D35" s="197" t="s">
        <v>3869</v>
      </c>
    </row>
    <row r="36" spans="1:4">
      <c r="A36" s="100" t="s">
        <v>3870</v>
      </c>
      <c r="B36" s="100" t="s">
        <v>3871</v>
      </c>
      <c r="C36" s="187" t="s">
        <v>3872</v>
      </c>
      <c r="D36" s="197" t="s">
        <v>3873</v>
      </c>
    </row>
    <row r="37" spans="1:4">
      <c r="A37" s="100" t="s">
        <v>3874</v>
      </c>
      <c r="B37" s="100" t="s">
        <v>3875</v>
      </c>
      <c r="C37" s="187" t="s">
        <v>3876</v>
      </c>
      <c r="D37" s="197" t="s">
        <v>3877</v>
      </c>
    </row>
    <row r="38" spans="1:4">
      <c r="A38" s="100" t="s">
        <v>3878</v>
      </c>
      <c r="B38" s="100" t="s">
        <v>3879</v>
      </c>
      <c r="C38" s="187" t="s">
        <v>3880</v>
      </c>
      <c r="D38" s="197" t="s">
        <v>3881</v>
      </c>
    </row>
    <row r="39" spans="1:4">
      <c r="A39" s="100" t="s">
        <v>3882</v>
      </c>
      <c r="B39" s="100" t="s">
        <v>3883</v>
      </c>
      <c r="C39" s="187" t="s">
        <v>3884</v>
      </c>
      <c r="D39" s="197" t="s">
        <v>3885</v>
      </c>
    </row>
    <row r="40" spans="1:4">
      <c r="A40" s="100" t="s">
        <v>3886</v>
      </c>
      <c r="B40" s="100" t="s">
        <v>3887</v>
      </c>
      <c r="C40" s="187" t="s">
        <v>3888</v>
      </c>
      <c r="D40" s="197" t="s">
        <v>3889</v>
      </c>
    </row>
    <row r="41" spans="1:4">
      <c r="A41" s="100" t="s">
        <v>3890</v>
      </c>
      <c r="B41" s="100" t="s">
        <v>3891</v>
      </c>
      <c r="C41" s="187" t="s">
        <v>3892</v>
      </c>
      <c r="D41" s="197" t="s">
        <v>3893</v>
      </c>
    </row>
    <row r="42" spans="1:4">
      <c r="A42" s="100" t="s">
        <v>3894</v>
      </c>
      <c r="B42" s="100" t="s">
        <v>3895</v>
      </c>
      <c r="C42" s="187" t="s">
        <v>3896</v>
      </c>
      <c r="D42" s="197" t="s">
        <v>3897</v>
      </c>
    </row>
    <row r="43" spans="1:4">
      <c r="A43" s="100" t="s">
        <v>3898</v>
      </c>
      <c r="B43" s="100" t="s">
        <v>3899</v>
      </c>
      <c r="C43" s="187" t="s">
        <v>3900</v>
      </c>
      <c r="D43" s="197" t="s">
        <v>3901</v>
      </c>
    </row>
    <row r="44" spans="1:4">
      <c r="A44" s="100" t="s">
        <v>3902</v>
      </c>
      <c r="B44" s="100" t="s">
        <v>3903</v>
      </c>
      <c r="C44" s="187" t="s">
        <v>3904</v>
      </c>
      <c r="D44" s="197" t="s">
        <v>3905</v>
      </c>
    </row>
    <row r="45" spans="1:4">
      <c r="A45" s="100" t="s">
        <v>3906</v>
      </c>
      <c r="B45" s="100" t="s">
        <v>3907</v>
      </c>
      <c r="C45" s="187" t="s">
        <v>3908</v>
      </c>
      <c r="D45" s="197" t="s">
        <v>3909</v>
      </c>
    </row>
    <row r="46" spans="1:4">
      <c r="A46" s="100" t="s">
        <v>3910</v>
      </c>
      <c r="B46" s="100" t="s">
        <v>3911</v>
      </c>
      <c r="C46" s="187" t="s">
        <v>3912</v>
      </c>
      <c r="D46" s="197" t="s">
        <v>3913</v>
      </c>
    </row>
    <row r="47" spans="1:4">
      <c r="A47" s="100" t="s">
        <v>3914</v>
      </c>
      <c r="B47" s="100" t="s">
        <v>3915</v>
      </c>
      <c r="C47" s="187" t="s">
        <v>3916</v>
      </c>
      <c r="D47" s="197" t="s">
        <v>3917</v>
      </c>
    </row>
    <row r="48" spans="1:4">
      <c r="A48" s="100" t="s">
        <v>3918</v>
      </c>
      <c r="B48" s="100" t="s">
        <v>3919</v>
      </c>
      <c r="C48" s="188" t="s">
        <v>3920</v>
      </c>
      <c r="D48" s="195" t="s">
        <v>3921</v>
      </c>
    </row>
    <row r="49" spans="1:11">
      <c r="A49" s="100" t="s">
        <v>3922</v>
      </c>
      <c r="B49" s="100" t="s">
        <v>3923</v>
      </c>
      <c r="C49" s="187" t="s">
        <v>3924</v>
      </c>
      <c r="D49" s="197" t="s">
        <v>3925</v>
      </c>
      <c r="E49" s="189" t="s">
        <v>3926</v>
      </c>
    </row>
    <row r="50" spans="1:11">
      <c r="A50" s="100" t="s">
        <v>3927</v>
      </c>
      <c r="B50" s="100" t="s">
        <v>3928</v>
      </c>
      <c r="C50" s="187" t="s">
        <v>3929</v>
      </c>
      <c r="D50" s="197" t="s">
        <v>3930</v>
      </c>
    </row>
    <row r="51" spans="1:11">
      <c r="A51" s="100" t="s">
        <v>3931</v>
      </c>
      <c r="B51" s="100" t="s">
        <v>3932</v>
      </c>
      <c r="C51" s="187" t="s">
        <v>3933</v>
      </c>
      <c r="D51" s="197" t="s">
        <v>3934</v>
      </c>
    </row>
    <row r="52" spans="1:11">
      <c r="A52" s="100" t="s">
        <v>3935</v>
      </c>
      <c r="B52" s="100" t="s">
        <v>3887</v>
      </c>
      <c r="C52" s="187" t="s">
        <v>3888</v>
      </c>
      <c r="D52" s="197" t="s">
        <v>3889</v>
      </c>
    </row>
    <row r="53" spans="1:11">
      <c r="A53" s="100" t="s">
        <v>3936</v>
      </c>
      <c r="B53" s="100" t="s">
        <v>3937</v>
      </c>
      <c r="C53" s="187" t="s">
        <v>3938</v>
      </c>
      <c r="D53" s="197" t="s">
        <v>3939</v>
      </c>
    </row>
    <row r="54" spans="1:11">
      <c r="A54" s="100" t="s">
        <v>3940</v>
      </c>
      <c r="B54" s="100" t="s">
        <v>3941</v>
      </c>
      <c r="C54" s="187" t="s">
        <v>3942</v>
      </c>
      <c r="D54" s="197" t="s">
        <v>3943</v>
      </c>
    </row>
    <row r="55" spans="1:11" ht="28.9">
      <c r="A55" s="100" t="s">
        <v>3944</v>
      </c>
      <c r="B55" s="100" t="s">
        <v>3945</v>
      </c>
      <c r="C55" s="187" t="s">
        <v>3946</v>
      </c>
      <c r="D55" s="197" t="s">
        <v>3947</v>
      </c>
    </row>
    <row r="56" spans="1:11">
      <c r="A56" s="100" t="s">
        <v>3948</v>
      </c>
      <c r="B56" s="100" t="s">
        <v>3784</v>
      </c>
      <c r="C56" s="187" t="s">
        <v>3785</v>
      </c>
      <c r="D56" s="197" t="s">
        <v>3786</v>
      </c>
    </row>
    <row r="57" spans="1:11">
      <c r="A57" s="100" t="s">
        <v>3949</v>
      </c>
      <c r="B57" s="100" t="s">
        <v>3732</v>
      </c>
      <c r="C57" s="187" t="s">
        <v>3872</v>
      </c>
      <c r="D57" s="197" t="s">
        <v>3873</v>
      </c>
    </row>
    <row r="58" spans="1:11">
      <c r="A58" s="190" t="s">
        <v>3950</v>
      </c>
      <c r="B58" s="190" t="s">
        <v>3951</v>
      </c>
      <c r="C58" s="191" t="s">
        <v>3951</v>
      </c>
      <c r="D58" s="195" t="s">
        <v>3952</v>
      </c>
      <c r="E58" s="191"/>
      <c r="F58" s="191"/>
      <c r="G58" s="191"/>
      <c r="H58" s="191"/>
      <c r="I58" s="191"/>
      <c r="J58" s="191"/>
      <c r="K58" s="191"/>
    </row>
    <row r="59" spans="1:11">
      <c r="A59" s="190" t="s">
        <v>3953</v>
      </c>
      <c r="B59" s="190" t="s">
        <v>3954</v>
      </c>
      <c r="C59" s="191" t="s">
        <v>3955</v>
      </c>
      <c r="D59" s="197" t="s">
        <v>3956</v>
      </c>
      <c r="E59" s="191"/>
      <c r="F59" s="191"/>
      <c r="G59" s="191"/>
      <c r="H59" s="191"/>
      <c r="I59" s="191"/>
      <c r="J59" s="191"/>
      <c r="K59" s="191"/>
    </row>
    <row r="60" spans="1:11">
      <c r="A60" s="190" t="s">
        <v>3957</v>
      </c>
      <c r="B60" s="190" t="s">
        <v>3958</v>
      </c>
      <c r="C60" s="191" t="s">
        <v>3958</v>
      </c>
      <c r="D60" s="197" t="s">
        <v>3959</v>
      </c>
      <c r="E60" s="191"/>
      <c r="F60" s="191"/>
      <c r="G60" s="191"/>
      <c r="H60" s="191"/>
      <c r="I60" s="191"/>
      <c r="J60" s="191"/>
      <c r="K60" s="191"/>
    </row>
    <row r="61" spans="1:11">
      <c r="A61" s="190" t="s">
        <v>3960</v>
      </c>
      <c r="B61" s="190" t="s">
        <v>3961</v>
      </c>
      <c r="C61" s="191" t="s">
        <v>3962</v>
      </c>
      <c r="D61" s="197" t="s">
        <v>3963</v>
      </c>
      <c r="E61" s="191"/>
      <c r="F61" s="191"/>
      <c r="G61" s="191"/>
      <c r="H61" s="191"/>
      <c r="I61" s="191"/>
      <c r="J61" s="191"/>
      <c r="K61" s="191"/>
    </row>
    <row r="62" spans="1:11">
      <c r="A62" s="190" t="s">
        <v>3964</v>
      </c>
      <c r="B62" s="190" t="s">
        <v>3965</v>
      </c>
      <c r="C62" s="191" t="s">
        <v>3966</v>
      </c>
      <c r="D62" s="197" t="s">
        <v>3967</v>
      </c>
      <c r="E62" s="191"/>
      <c r="F62" s="191"/>
      <c r="G62" s="191"/>
      <c r="H62" s="191"/>
      <c r="I62" s="191"/>
      <c r="J62" s="191"/>
      <c r="K62" s="191"/>
    </row>
    <row r="63" spans="1:11">
      <c r="A63" s="190" t="s">
        <v>3968</v>
      </c>
      <c r="B63" s="190" t="s">
        <v>3969</v>
      </c>
      <c r="C63" s="191" t="s">
        <v>3969</v>
      </c>
      <c r="D63" s="197" t="s">
        <v>3970</v>
      </c>
      <c r="E63" s="191"/>
      <c r="F63" s="191"/>
      <c r="G63" s="191"/>
      <c r="H63" s="191"/>
      <c r="I63" s="191"/>
      <c r="J63" s="191"/>
      <c r="K63" s="191"/>
    </row>
    <row r="64" spans="1:11">
      <c r="A64" s="190" t="s">
        <v>3971</v>
      </c>
      <c r="B64" s="190" t="s">
        <v>3972</v>
      </c>
      <c r="C64" s="191" t="s">
        <v>3972</v>
      </c>
      <c r="D64" s="195" t="s">
        <v>3973</v>
      </c>
      <c r="E64" s="191"/>
      <c r="F64" s="191"/>
      <c r="G64" s="191"/>
      <c r="H64" s="191"/>
      <c r="I64" s="191"/>
      <c r="J64" s="191"/>
      <c r="K64" s="191"/>
    </row>
    <row r="65" spans="1:11">
      <c r="A65" s="190" t="s">
        <v>3974</v>
      </c>
      <c r="B65" s="190" t="s">
        <v>3975</v>
      </c>
      <c r="C65" s="191" t="s">
        <v>3976</v>
      </c>
      <c r="D65" s="197" t="s">
        <v>3977</v>
      </c>
      <c r="E65" s="191"/>
      <c r="F65" s="191"/>
      <c r="G65" s="191"/>
      <c r="H65" s="191"/>
      <c r="I65" s="191"/>
      <c r="J65" s="191"/>
      <c r="K65" s="191"/>
    </row>
    <row r="66" spans="1:11">
      <c r="A66" s="190" t="s">
        <v>3978</v>
      </c>
      <c r="B66" s="190" t="s">
        <v>3979</v>
      </c>
      <c r="C66" s="191" t="s">
        <v>3980</v>
      </c>
      <c r="D66" s="197" t="s">
        <v>3981</v>
      </c>
      <c r="E66" s="191"/>
      <c r="F66" s="191"/>
      <c r="G66" s="191"/>
      <c r="H66" s="191"/>
      <c r="I66" s="191"/>
      <c r="J66" s="191"/>
      <c r="K66" s="191"/>
    </row>
    <row r="67" spans="1:11">
      <c r="A67" s="190" t="s">
        <v>3982</v>
      </c>
      <c r="B67" s="190" t="s">
        <v>3983</v>
      </c>
      <c r="C67" s="191" t="s">
        <v>3984</v>
      </c>
      <c r="D67" s="197" t="s">
        <v>3985</v>
      </c>
      <c r="E67" s="191"/>
      <c r="F67" s="191"/>
      <c r="G67" s="191"/>
      <c r="H67" s="191"/>
      <c r="I67" s="191"/>
      <c r="J67" s="191"/>
      <c r="K67" s="191"/>
    </row>
    <row r="68" spans="1:11">
      <c r="A68" s="190" t="s">
        <v>3986</v>
      </c>
      <c r="B68" s="190" t="s">
        <v>3987</v>
      </c>
      <c r="C68" s="191" t="s">
        <v>3987</v>
      </c>
      <c r="D68" s="197" t="s">
        <v>3988</v>
      </c>
      <c r="E68" s="191"/>
      <c r="F68" s="191"/>
      <c r="G68" s="191"/>
      <c r="H68" s="191"/>
      <c r="I68" s="191"/>
      <c r="J68" s="191"/>
      <c r="K68" s="191"/>
    </row>
    <row r="69" spans="1:11">
      <c r="A69" s="190" t="s">
        <v>3989</v>
      </c>
      <c r="B69" s="190" t="s">
        <v>3990</v>
      </c>
      <c r="C69" s="191" t="s">
        <v>3991</v>
      </c>
      <c r="D69" s="197" t="s">
        <v>3992</v>
      </c>
      <c r="E69" s="191"/>
      <c r="F69" s="191"/>
      <c r="G69" s="191"/>
      <c r="H69" s="191"/>
      <c r="I69" s="191"/>
      <c r="J69" s="191"/>
      <c r="K69" s="191"/>
    </row>
    <row r="70" spans="1:11" ht="30.75">
      <c r="A70" s="100" t="s">
        <v>3993</v>
      </c>
      <c r="B70" s="100" t="s">
        <v>3994</v>
      </c>
      <c r="C70" s="187" t="s">
        <v>3995</v>
      </c>
      <c r="D70" s="197" t="s">
        <v>3996</v>
      </c>
    </row>
    <row r="71" spans="1:11">
      <c r="A71" s="100" t="s">
        <v>3997</v>
      </c>
      <c r="B71" s="100" t="s">
        <v>172</v>
      </c>
      <c r="C71" s="187" t="s">
        <v>3998</v>
      </c>
      <c r="D71" s="197" t="s">
        <v>3999</v>
      </c>
    </row>
    <row r="72" spans="1:11">
      <c r="A72" s="100" t="s">
        <v>4000</v>
      </c>
      <c r="B72" s="100" t="s">
        <v>4001</v>
      </c>
      <c r="C72" s="187" t="s">
        <v>4002</v>
      </c>
      <c r="D72" s="197" t="s">
        <v>4003</v>
      </c>
    </row>
    <row r="73" spans="1:11">
      <c r="A73" s="100" t="s">
        <v>4004</v>
      </c>
      <c r="B73" s="100" t="s">
        <v>4005</v>
      </c>
      <c r="C73" s="187" t="s">
        <v>4006</v>
      </c>
      <c r="D73" s="197" t="s">
        <v>4007</v>
      </c>
    </row>
    <row r="74" spans="1:11">
      <c r="A74" s="100" t="s">
        <v>4008</v>
      </c>
      <c r="B74" s="100" t="s">
        <v>4009</v>
      </c>
      <c r="C74" s="187" t="s">
        <v>4010</v>
      </c>
      <c r="D74" s="197" t="s">
        <v>4011</v>
      </c>
    </row>
    <row r="75" spans="1:11">
      <c r="A75" s="100" t="s">
        <v>4012</v>
      </c>
      <c r="B75" s="100" t="s">
        <v>4013</v>
      </c>
      <c r="C75" s="187" t="s">
        <v>4014</v>
      </c>
      <c r="D75" s="197" t="s">
        <v>4015</v>
      </c>
    </row>
    <row r="76" spans="1:11">
      <c r="A76" s="100" t="s">
        <v>4016</v>
      </c>
      <c r="B76" s="100" t="s">
        <v>4017</v>
      </c>
      <c r="C76" s="187" t="s">
        <v>4018</v>
      </c>
      <c r="D76" s="197" t="s">
        <v>4019</v>
      </c>
    </row>
    <row r="77" spans="1:11">
      <c r="A77" s="100" t="s">
        <v>4020</v>
      </c>
      <c r="B77" s="100" t="s">
        <v>4021</v>
      </c>
      <c r="C77" s="187" t="s">
        <v>4022</v>
      </c>
      <c r="D77" s="197" t="s">
        <v>4023</v>
      </c>
    </row>
    <row r="78" spans="1:11">
      <c r="A78" s="100" t="s">
        <v>4024</v>
      </c>
      <c r="B78" s="100" t="s">
        <v>4025</v>
      </c>
      <c r="C78" s="187" t="s">
        <v>4026</v>
      </c>
      <c r="D78" s="197" t="s">
        <v>4027</v>
      </c>
    </row>
    <row r="79" spans="1:11">
      <c r="A79" s="100" t="s">
        <v>4028</v>
      </c>
      <c r="B79" s="100" t="s">
        <v>4029</v>
      </c>
      <c r="C79" s="187" t="s">
        <v>4030</v>
      </c>
      <c r="D79" s="197" t="s">
        <v>4031</v>
      </c>
    </row>
    <row r="80" spans="1:11">
      <c r="A80" s="100" t="s">
        <v>4032</v>
      </c>
      <c r="B80" s="100" t="s">
        <v>4033</v>
      </c>
      <c r="C80" s="187" t="s">
        <v>4034</v>
      </c>
      <c r="D80" s="197" t="s">
        <v>4035</v>
      </c>
    </row>
    <row r="81" spans="1:4">
      <c r="A81" s="100" t="s">
        <v>4036</v>
      </c>
      <c r="B81" s="100" t="s">
        <v>4037</v>
      </c>
      <c r="C81" s="187" t="s">
        <v>4038</v>
      </c>
      <c r="D81" s="197" t="s">
        <v>4039</v>
      </c>
    </row>
    <row r="82" spans="1:4">
      <c r="A82" s="100" t="s">
        <v>4040</v>
      </c>
      <c r="B82" s="100" t="s">
        <v>4041</v>
      </c>
      <c r="C82" s="187" t="s">
        <v>4042</v>
      </c>
      <c r="D82" s="197" t="s">
        <v>4043</v>
      </c>
    </row>
    <row r="83" spans="1:4">
      <c r="A83" s="100" t="s">
        <v>4044</v>
      </c>
      <c r="B83" s="100" t="s">
        <v>173</v>
      </c>
      <c r="C83" s="187" t="s">
        <v>4045</v>
      </c>
      <c r="D83" s="197" t="s">
        <v>4046</v>
      </c>
    </row>
    <row r="89" spans="1:4">
      <c r="A89" s="192" t="s">
        <v>4047</v>
      </c>
    </row>
    <row r="90" spans="1:4">
      <c r="A90" s="100" t="s">
        <v>4048</v>
      </c>
      <c r="B90" s="100" t="s">
        <v>4049</v>
      </c>
      <c r="C90" s="188" t="s">
        <v>4050</v>
      </c>
      <c r="D90" s="198" t="s">
        <v>4051</v>
      </c>
    </row>
    <row r="91" spans="1:4">
      <c r="A91" s="100" t="s">
        <v>4052</v>
      </c>
      <c r="B91" s="100" t="s">
        <v>4053</v>
      </c>
      <c r="C91" s="188" t="s">
        <v>4054</v>
      </c>
      <c r="D91" s="198" t="s">
        <v>4055</v>
      </c>
    </row>
    <row r="92" spans="1:4">
      <c r="A92" s="100" t="s">
        <v>4056</v>
      </c>
      <c r="B92" s="100" t="s">
        <v>4057</v>
      </c>
      <c r="C92" s="188" t="s">
        <v>4058</v>
      </c>
      <c r="D92" s="198" t="s">
        <v>4059</v>
      </c>
    </row>
    <row r="93" spans="1:4">
      <c r="A93" s="100" t="s">
        <v>4060</v>
      </c>
      <c r="B93" s="100" t="s">
        <v>4061</v>
      </c>
      <c r="C93" s="187" t="s">
        <v>4062</v>
      </c>
      <c r="D93" s="198" t="s">
        <v>4063</v>
      </c>
    </row>
    <row r="94" spans="1:4">
      <c r="A94" s="100" t="s">
        <v>4064</v>
      </c>
      <c r="B94" s="100" t="s">
        <v>4065</v>
      </c>
      <c r="C94" s="187" t="s">
        <v>4066</v>
      </c>
      <c r="D94" s="198" t="s">
        <v>4067</v>
      </c>
    </row>
    <row r="95" spans="1:4">
      <c r="A95" s="100" t="s">
        <v>4068</v>
      </c>
      <c r="B95" s="100" t="s">
        <v>4069</v>
      </c>
      <c r="C95" s="187" t="s">
        <v>4070</v>
      </c>
      <c r="D95" s="199" t="s">
        <v>4071</v>
      </c>
    </row>
    <row r="96" spans="1:4">
      <c r="A96" s="100" t="s">
        <v>4072</v>
      </c>
      <c r="B96" s="100" t="s">
        <v>4073</v>
      </c>
      <c r="C96" s="187" t="s">
        <v>4074</v>
      </c>
      <c r="D96" s="200" t="s">
        <v>4075</v>
      </c>
    </row>
    <row r="97" spans="1:4">
      <c r="A97" s="100" t="s">
        <v>4076</v>
      </c>
      <c r="B97" s="100" t="s">
        <v>4077</v>
      </c>
      <c r="C97" s="187" t="s">
        <v>4078</v>
      </c>
      <c r="D97" s="200" t="s">
        <v>4079</v>
      </c>
    </row>
    <row r="98" spans="1:4">
      <c r="A98" s="100" t="s">
        <v>4080</v>
      </c>
      <c r="B98" s="100" t="s">
        <v>4081</v>
      </c>
      <c r="C98" s="187" t="s">
        <v>3888</v>
      </c>
      <c r="D98" s="200" t="s">
        <v>4082</v>
      </c>
    </row>
    <row r="99" spans="1:4">
      <c r="A99" s="100" t="s">
        <v>4083</v>
      </c>
      <c r="B99" s="100" t="s">
        <v>4084</v>
      </c>
      <c r="C99" s="187" t="s">
        <v>4085</v>
      </c>
      <c r="D99" s="200" t="s">
        <v>4086</v>
      </c>
    </row>
    <row r="100" spans="1:4">
      <c r="A100" s="100" t="s">
        <v>4087</v>
      </c>
      <c r="B100" s="100" t="s">
        <v>4088</v>
      </c>
      <c r="C100" s="187" t="s">
        <v>4089</v>
      </c>
      <c r="D100" s="200" t="s">
        <v>4090</v>
      </c>
    </row>
    <row r="101" spans="1:4">
      <c r="A101" s="100" t="s">
        <v>4091</v>
      </c>
      <c r="B101" s="100" t="s">
        <v>4092</v>
      </c>
      <c r="C101" s="187" t="s">
        <v>4093</v>
      </c>
      <c r="D101" s="200" t="s">
        <v>4094</v>
      </c>
    </row>
    <row r="105" spans="1:4">
      <c r="A105" s="192" t="s">
        <v>4095</v>
      </c>
    </row>
    <row r="106" spans="1:4">
      <c r="A106" s="100" t="s">
        <v>0</v>
      </c>
      <c r="B106" s="100" t="s">
        <v>176</v>
      </c>
      <c r="C106" s="187" t="s">
        <v>4096</v>
      </c>
      <c r="D106" s="201" t="s">
        <v>4097</v>
      </c>
    </row>
    <row r="107" spans="1:4">
      <c r="A107" s="100" t="s">
        <v>0</v>
      </c>
      <c r="B107" s="100" t="s">
        <v>186</v>
      </c>
      <c r="C107" s="187" t="s">
        <v>4098</v>
      </c>
      <c r="D107" s="201" t="s">
        <v>4099</v>
      </c>
    </row>
    <row r="108" spans="1:4">
      <c r="A108" s="100" t="s">
        <v>0</v>
      </c>
      <c r="B108" s="100" t="s">
        <v>4100</v>
      </c>
      <c r="C108" s="187" t="s">
        <v>4101</v>
      </c>
      <c r="D108" s="202" t="s">
        <v>4102</v>
      </c>
    </row>
    <row r="109" spans="1:4">
      <c r="A109" s="100" t="s">
        <v>0</v>
      </c>
      <c r="B109" s="100" t="s">
        <v>235</v>
      </c>
      <c r="C109" s="187" t="s">
        <v>4103</v>
      </c>
      <c r="D109" s="201" t="s">
        <v>4104</v>
      </c>
    </row>
    <row r="110" spans="1:4">
      <c r="A110" s="100" t="s">
        <v>0</v>
      </c>
      <c r="B110" s="100" t="s">
        <v>264</v>
      </c>
      <c r="C110" s="187" t="s">
        <v>4105</v>
      </c>
      <c r="D110" s="201" t="s">
        <v>4106</v>
      </c>
    </row>
    <row r="111" spans="1:4">
      <c r="A111" s="100" t="s">
        <v>0</v>
      </c>
      <c r="B111" s="100" t="s">
        <v>4107</v>
      </c>
      <c r="C111" s="187" t="s">
        <v>4108</v>
      </c>
      <c r="D111" s="201" t="s">
        <v>4109</v>
      </c>
    </row>
    <row r="112" spans="1:4" ht="28.9">
      <c r="A112" s="100" t="s">
        <v>0</v>
      </c>
      <c r="B112" s="100" t="s">
        <v>308</v>
      </c>
      <c r="C112" s="187" t="s">
        <v>4110</v>
      </c>
      <c r="D112" s="201" t="s">
        <v>4111</v>
      </c>
    </row>
    <row r="113" spans="1:4" ht="28.9">
      <c r="A113" s="100" t="s">
        <v>0</v>
      </c>
      <c r="B113" s="100" t="s">
        <v>326</v>
      </c>
      <c r="C113" s="187" t="s">
        <v>4112</v>
      </c>
      <c r="D113" s="201" t="s">
        <v>4113</v>
      </c>
    </row>
    <row r="114" spans="1:4">
      <c r="A114" s="100" t="s">
        <v>0</v>
      </c>
      <c r="B114" s="100" t="s">
        <v>336</v>
      </c>
      <c r="C114" s="187" t="s">
        <v>4114</v>
      </c>
      <c r="D114" s="201" t="s">
        <v>4115</v>
      </c>
    </row>
    <row r="115" spans="1:4">
      <c r="A115" s="100" t="s">
        <v>0</v>
      </c>
      <c r="B115" s="100" t="s">
        <v>341</v>
      </c>
      <c r="C115" s="187" t="s">
        <v>4116</v>
      </c>
      <c r="D115" s="201" t="s">
        <v>4117</v>
      </c>
    </row>
    <row r="116" spans="1:4">
      <c r="A116" s="100" t="s">
        <v>0</v>
      </c>
      <c r="B116" s="100" t="s">
        <v>345</v>
      </c>
      <c r="C116" s="187" t="s">
        <v>4118</v>
      </c>
      <c r="D116" s="201" t="s">
        <v>4119</v>
      </c>
    </row>
    <row r="117" spans="1:4">
      <c r="A117" s="100" t="s">
        <v>0</v>
      </c>
      <c r="B117" s="100" t="s">
        <v>363</v>
      </c>
      <c r="C117" s="187" t="s">
        <v>4120</v>
      </c>
      <c r="D117" s="201" t="s">
        <v>4121</v>
      </c>
    </row>
    <row r="118" spans="1:4">
      <c r="A118" s="100" t="s">
        <v>0</v>
      </c>
      <c r="B118" s="100" t="s">
        <v>372</v>
      </c>
      <c r="C118" s="187" t="s">
        <v>4122</v>
      </c>
      <c r="D118" s="201" t="s">
        <v>4123</v>
      </c>
    </row>
    <row r="121" spans="1:4">
      <c r="A121" s="193" t="s">
        <v>3734</v>
      </c>
    </row>
    <row r="122" spans="1:4">
      <c r="A122" s="100" t="s">
        <v>4124</v>
      </c>
      <c r="B122" s="100" t="s">
        <v>175</v>
      </c>
      <c r="C122" s="188" t="s">
        <v>4125</v>
      </c>
      <c r="D122" s="202" t="s">
        <v>4126</v>
      </c>
    </row>
    <row r="123" spans="1:4">
      <c r="A123" s="100" t="s">
        <v>4127</v>
      </c>
      <c r="B123" s="100" t="s">
        <v>205</v>
      </c>
      <c r="C123" s="188" t="s">
        <v>4128</v>
      </c>
      <c r="D123" s="199" t="s">
        <v>4129</v>
      </c>
    </row>
    <row r="124" spans="1:4">
      <c r="A124" s="100" t="s">
        <v>4130</v>
      </c>
      <c r="B124" s="100" t="s">
        <v>341</v>
      </c>
      <c r="C124" s="187" t="str">
        <f t="shared" ref="C124:C127" si="0">C115</f>
        <v>Extraterrestre</v>
      </c>
      <c r="D124" s="201" t="s">
        <v>4117</v>
      </c>
    </row>
    <row r="125" spans="1:4">
      <c r="A125" s="100" t="s">
        <v>4131</v>
      </c>
      <c r="B125" s="100" t="s">
        <v>345</v>
      </c>
      <c r="C125" s="187" t="str">
        <f t="shared" si="0"/>
        <v>Tecnológico</v>
      </c>
      <c r="D125" s="201" t="s">
        <v>4119</v>
      </c>
    </row>
    <row r="126" spans="1:4">
      <c r="A126" s="100" t="s">
        <v>4132</v>
      </c>
      <c r="B126" s="100" t="s">
        <v>363</v>
      </c>
      <c r="C126" s="187" t="str">
        <f t="shared" si="0"/>
        <v>Social</v>
      </c>
      <c r="D126" s="201" t="s">
        <v>4121</v>
      </c>
    </row>
    <row r="127" spans="1:4">
      <c r="A127" s="100" t="s">
        <v>4133</v>
      </c>
      <c r="B127" s="100" t="s">
        <v>372</v>
      </c>
      <c r="C127" s="187" t="str">
        <f t="shared" si="0"/>
        <v>Ambiental</v>
      </c>
      <c r="D127" s="201" t="s">
        <v>4123</v>
      </c>
    </row>
    <row r="131" spans="1:4">
      <c r="A131" s="192" t="s">
        <v>4134</v>
      </c>
    </row>
    <row r="132" spans="1:4">
      <c r="A132" s="100" t="s">
        <v>1</v>
      </c>
      <c r="B132" s="100" t="s">
        <v>14</v>
      </c>
      <c r="C132" s="187" t="s">
        <v>4135</v>
      </c>
      <c r="D132" s="201" t="s">
        <v>4136</v>
      </c>
    </row>
    <row r="133" spans="1:4">
      <c r="A133" s="100" t="s">
        <v>1</v>
      </c>
      <c r="B133" s="100" t="s">
        <v>16</v>
      </c>
      <c r="C133" s="187" t="s">
        <v>4137</v>
      </c>
      <c r="D133" s="201" t="s">
        <v>4138</v>
      </c>
    </row>
    <row r="134" spans="1:4">
      <c r="A134" s="100" t="s">
        <v>1</v>
      </c>
      <c r="B134" s="100" t="s">
        <v>18</v>
      </c>
      <c r="C134" s="187" t="s">
        <v>18</v>
      </c>
      <c r="D134" s="201" t="s">
        <v>4139</v>
      </c>
    </row>
    <row r="135" spans="1:4">
      <c r="A135" s="100" t="s">
        <v>1</v>
      </c>
      <c r="B135" s="100" t="s">
        <v>20</v>
      </c>
      <c r="C135" s="187" t="s">
        <v>4140</v>
      </c>
      <c r="D135" s="201" t="s">
        <v>4141</v>
      </c>
    </row>
    <row r="136" spans="1:4">
      <c r="A136" s="100" t="s">
        <v>2</v>
      </c>
      <c r="B136" s="100" t="s">
        <v>22</v>
      </c>
      <c r="C136" s="187" t="s">
        <v>22</v>
      </c>
      <c r="D136" s="201" t="s">
        <v>4142</v>
      </c>
    </row>
    <row r="137" spans="1:4">
      <c r="A137" s="100" t="s">
        <v>2</v>
      </c>
      <c r="B137" s="100" t="s">
        <v>23</v>
      </c>
      <c r="C137" s="187" t="s">
        <v>4143</v>
      </c>
      <c r="D137" s="201" t="s">
        <v>4144</v>
      </c>
    </row>
    <row r="138" spans="1:4">
      <c r="A138" s="100" t="s">
        <v>2</v>
      </c>
      <c r="B138" s="100" t="s">
        <v>24</v>
      </c>
      <c r="C138" s="187" t="s">
        <v>4145</v>
      </c>
      <c r="D138" s="201" t="s">
        <v>4146</v>
      </c>
    </row>
    <row r="139" spans="1:4">
      <c r="A139" s="100" t="s">
        <v>2</v>
      </c>
      <c r="B139" s="100" t="s">
        <v>26</v>
      </c>
      <c r="C139" s="187" t="s">
        <v>4147</v>
      </c>
      <c r="D139" s="201" t="s">
        <v>4148</v>
      </c>
    </row>
    <row r="140" spans="1:4">
      <c r="A140" s="100" t="s">
        <v>2</v>
      </c>
      <c r="B140" s="100" t="s">
        <v>28</v>
      </c>
      <c r="C140" s="187" t="s">
        <v>4149</v>
      </c>
      <c r="D140" s="201" t="s">
        <v>4150</v>
      </c>
    </row>
    <row r="141" spans="1:4">
      <c r="A141" s="100" t="s">
        <v>2</v>
      </c>
      <c r="B141" s="100" t="s">
        <v>30</v>
      </c>
      <c r="C141" s="187" t="s">
        <v>4151</v>
      </c>
      <c r="D141" s="201" t="s">
        <v>4152</v>
      </c>
    </row>
    <row r="142" spans="1:4">
      <c r="A142" s="100" t="s">
        <v>2</v>
      </c>
      <c r="B142" s="100" t="s">
        <v>32</v>
      </c>
      <c r="C142" s="187" t="s">
        <v>4153</v>
      </c>
      <c r="D142" s="201" t="s">
        <v>4154</v>
      </c>
    </row>
    <row r="143" spans="1:4">
      <c r="A143" s="100" t="s">
        <v>2</v>
      </c>
      <c r="B143" s="100" t="s">
        <v>34</v>
      </c>
      <c r="C143" s="188" t="s">
        <v>34</v>
      </c>
      <c r="D143" s="203" t="s">
        <v>4155</v>
      </c>
    </row>
    <row r="144" spans="1:4">
      <c r="A144" s="100" t="s">
        <v>2</v>
      </c>
      <c r="B144" s="100" t="s">
        <v>36</v>
      </c>
      <c r="C144" s="187" t="s">
        <v>4156</v>
      </c>
      <c r="D144" s="201" t="s">
        <v>4157</v>
      </c>
    </row>
    <row r="145" spans="1:4">
      <c r="A145" s="100" t="s">
        <v>2</v>
      </c>
      <c r="B145" s="100" t="s">
        <v>37</v>
      </c>
      <c r="C145" s="187" t="s">
        <v>37</v>
      </c>
      <c r="D145" s="201" t="s">
        <v>4158</v>
      </c>
    </row>
    <row r="146" spans="1:4">
      <c r="A146" s="100" t="s">
        <v>2</v>
      </c>
      <c r="B146" s="100" t="s">
        <v>39</v>
      </c>
      <c r="C146" s="187" t="s">
        <v>4159</v>
      </c>
      <c r="D146" s="201" t="s">
        <v>4160</v>
      </c>
    </row>
    <row r="147" spans="1:4">
      <c r="A147" s="100" t="s">
        <v>3</v>
      </c>
      <c r="B147" s="100" t="s">
        <v>40</v>
      </c>
      <c r="C147" s="187" t="s">
        <v>40</v>
      </c>
      <c r="D147" s="201" t="s">
        <v>40</v>
      </c>
    </row>
    <row r="148" spans="1:4">
      <c r="A148" s="100" t="s">
        <v>3</v>
      </c>
      <c r="B148" s="100" t="s">
        <v>42</v>
      </c>
      <c r="C148" s="187" t="s">
        <v>4161</v>
      </c>
      <c r="D148" s="201" t="s">
        <v>4162</v>
      </c>
    </row>
    <row r="149" spans="1:4">
      <c r="A149" s="100" t="s">
        <v>3</v>
      </c>
      <c r="B149" s="100" t="s">
        <v>44</v>
      </c>
      <c r="C149" s="187" t="s">
        <v>4163</v>
      </c>
      <c r="D149" s="201" t="s">
        <v>4164</v>
      </c>
    </row>
    <row r="150" spans="1:4">
      <c r="A150" s="100" t="s">
        <v>3</v>
      </c>
      <c r="B150" s="100" t="s">
        <v>46</v>
      </c>
      <c r="C150" s="187" t="s">
        <v>4165</v>
      </c>
      <c r="D150" s="201" t="s">
        <v>4166</v>
      </c>
    </row>
    <row r="151" spans="1:4">
      <c r="A151" s="100" t="s">
        <v>3</v>
      </c>
      <c r="B151" s="100" t="s">
        <v>48</v>
      </c>
      <c r="C151" s="187" t="s">
        <v>4167</v>
      </c>
      <c r="D151" s="201" t="s">
        <v>4168</v>
      </c>
    </row>
    <row r="152" spans="1:4">
      <c r="A152" s="100" t="s">
        <v>3</v>
      </c>
      <c r="B152" s="100" t="s">
        <v>50</v>
      </c>
      <c r="C152" s="187" t="s">
        <v>4169</v>
      </c>
      <c r="D152" s="201" t="s">
        <v>4170</v>
      </c>
    </row>
    <row r="153" spans="1:4">
      <c r="A153" s="100" t="s">
        <v>3</v>
      </c>
      <c r="B153" s="100" t="s">
        <v>52</v>
      </c>
      <c r="C153" s="187" t="s">
        <v>4171</v>
      </c>
      <c r="D153" s="201" t="s">
        <v>4172</v>
      </c>
    </row>
    <row r="154" spans="1:4">
      <c r="A154" s="100" t="s">
        <v>3</v>
      </c>
      <c r="B154" s="100" t="s">
        <v>54</v>
      </c>
      <c r="C154" s="187" t="s">
        <v>4173</v>
      </c>
      <c r="D154" s="201" t="s">
        <v>4174</v>
      </c>
    </row>
    <row r="155" spans="1:4">
      <c r="A155" s="100" t="s">
        <v>3</v>
      </c>
      <c r="B155" s="100" t="s">
        <v>61</v>
      </c>
      <c r="C155" s="187" t="s">
        <v>4175</v>
      </c>
      <c r="D155" s="201" t="s">
        <v>4176</v>
      </c>
    </row>
    <row r="156" spans="1:4">
      <c r="A156" s="100" t="s">
        <v>3</v>
      </c>
      <c r="B156" s="100" t="s">
        <v>63</v>
      </c>
      <c r="C156" s="187" t="s">
        <v>4177</v>
      </c>
      <c r="D156" s="201" t="s">
        <v>4178</v>
      </c>
    </row>
    <row r="157" spans="1:4" ht="43.15">
      <c r="A157" s="100" t="s">
        <v>3</v>
      </c>
      <c r="B157" s="100" t="s">
        <v>56</v>
      </c>
      <c r="C157" s="187" t="s">
        <v>4179</v>
      </c>
      <c r="D157" s="201" t="s">
        <v>4180</v>
      </c>
    </row>
    <row r="158" spans="1:4">
      <c r="A158" s="100" t="s">
        <v>3</v>
      </c>
      <c r="B158" s="100" t="s">
        <v>57</v>
      </c>
      <c r="C158" s="187" t="s">
        <v>57</v>
      </c>
      <c r="D158" s="201" t="s">
        <v>4181</v>
      </c>
    </row>
    <row r="159" spans="1:4">
      <c r="A159" s="100" t="s">
        <v>3</v>
      </c>
      <c r="B159" s="100" t="s">
        <v>59</v>
      </c>
      <c r="C159" s="187" t="s">
        <v>4182</v>
      </c>
      <c r="D159" s="201" t="s">
        <v>4183</v>
      </c>
    </row>
    <row r="160" spans="1:4">
      <c r="A160" s="100" t="s">
        <v>4</v>
      </c>
      <c r="B160" s="100" t="s">
        <v>65</v>
      </c>
      <c r="C160" s="187" t="s">
        <v>4184</v>
      </c>
      <c r="D160" s="201" t="s">
        <v>4185</v>
      </c>
    </row>
    <row r="161" spans="1:4">
      <c r="A161" s="100" t="s">
        <v>4</v>
      </c>
      <c r="B161" s="100" t="s">
        <v>66</v>
      </c>
      <c r="C161" s="187" t="s">
        <v>66</v>
      </c>
      <c r="D161" s="201" t="s">
        <v>4186</v>
      </c>
    </row>
    <row r="162" spans="1:4">
      <c r="A162" s="100" t="s">
        <v>4</v>
      </c>
      <c r="B162" s="100" t="s">
        <v>68</v>
      </c>
      <c r="C162" s="187" t="s">
        <v>68</v>
      </c>
      <c r="D162" s="201" t="s">
        <v>4187</v>
      </c>
    </row>
    <row r="163" spans="1:4">
      <c r="A163" s="100" t="s">
        <v>4</v>
      </c>
      <c r="B163" s="100" t="s">
        <v>70</v>
      </c>
      <c r="C163" s="187" t="s">
        <v>4188</v>
      </c>
      <c r="D163" s="203" t="s">
        <v>4189</v>
      </c>
    </row>
    <row r="164" spans="1:4">
      <c r="A164" s="100" t="s">
        <v>4</v>
      </c>
      <c r="B164" s="100" t="s">
        <v>72</v>
      </c>
      <c r="C164" s="187" t="s">
        <v>4190</v>
      </c>
      <c r="D164" s="201" t="s">
        <v>4191</v>
      </c>
    </row>
    <row r="165" spans="1:4">
      <c r="A165" s="100" t="s">
        <v>4</v>
      </c>
      <c r="B165" s="100" t="s">
        <v>74</v>
      </c>
      <c r="C165" s="187" t="s">
        <v>74</v>
      </c>
      <c r="D165" s="201" t="s">
        <v>4192</v>
      </c>
    </row>
    <row r="166" spans="1:4">
      <c r="A166" s="100" t="s">
        <v>4</v>
      </c>
      <c r="B166" s="100" t="s">
        <v>76</v>
      </c>
      <c r="C166" s="187" t="s">
        <v>4193</v>
      </c>
      <c r="D166" s="204" t="s">
        <v>4194</v>
      </c>
    </row>
    <row r="167" spans="1:4">
      <c r="A167" s="100" t="s">
        <v>4</v>
      </c>
      <c r="B167" s="100" t="s">
        <v>77</v>
      </c>
      <c r="C167" s="187" t="s">
        <v>4195</v>
      </c>
      <c r="D167" s="201" t="s">
        <v>4196</v>
      </c>
    </row>
    <row r="168" spans="1:4">
      <c r="A168" s="100" t="s">
        <v>4</v>
      </c>
      <c r="B168" s="100" t="s">
        <v>79</v>
      </c>
      <c r="C168" s="188" t="s">
        <v>79</v>
      </c>
      <c r="D168" s="203" t="s">
        <v>4197</v>
      </c>
    </row>
    <row r="169" spans="1:4">
      <c r="A169" s="100" t="s">
        <v>4</v>
      </c>
      <c r="B169" s="100" t="s">
        <v>80</v>
      </c>
      <c r="C169" s="187" t="s">
        <v>4198</v>
      </c>
      <c r="D169" s="201" t="s">
        <v>4199</v>
      </c>
    </row>
    <row r="170" spans="1:4">
      <c r="A170" s="100" t="s">
        <v>4</v>
      </c>
      <c r="B170" s="100" t="s">
        <v>81</v>
      </c>
      <c r="C170" s="187" t="s">
        <v>4200</v>
      </c>
      <c r="D170" s="201" t="s">
        <v>4201</v>
      </c>
    </row>
    <row r="171" spans="1:4">
      <c r="A171" s="100" t="s">
        <v>4</v>
      </c>
      <c r="B171" s="100" t="s">
        <v>83</v>
      </c>
      <c r="C171" s="187" t="s">
        <v>4202</v>
      </c>
      <c r="D171" s="201" t="s">
        <v>4203</v>
      </c>
    </row>
    <row r="172" spans="1:4">
      <c r="A172" s="100" t="s">
        <v>5</v>
      </c>
      <c r="B172" s="100" t="s">
        <v>84</v>
      </c>
      <c r="C172" s="187" t="s">
        <v>4204</v>
      </c>
      <c r="D172" s="201" t="s">
        <v>4205</v>
      </c>
    </row>
    <row r="173" spans="1:4">
      <c r="A173" s="100" t="s">
        <v>5</v>
      </c>
      <c r="B173" s="100" t="s">
        <v>86</v>
      </c>
      <c r="C173" s="187" t="s">
        <v>4206</v>
      </c>
      <c r="D173" s="201" t="s">
        <v>4207</v>
      </c>
    </row>
    <row r="174" spans="1:4" ht="28.9">
      <c r="A174" s="100" t="s">
        <v>5</v>
      </c>
      <c r="B174" s="100" t="s">
        <v>87</v>
      </c>
      <c r="C174" s="187" t="s">
        <v>4208</v>
      </c>
      <c r="D174" s="201" t="s">
        <v>4209</v>
      </c>
    </row>
    <row r="175" spans="1:4">
      <c r="A175" s="100" t="s">
        <v>5</v>
      </c>
      <c r="B175" s="100" t="s">
        <v>89</v>
      </c>
      <c r="C175" s="187" t="s">
        <v>4210</v>
      </c>
      <c r="D175" s="201" t="s">
        <v>4211</v>
      </c>
    </row>
    <row r="176" spans="1:4">
      <c r="A176" s="100" t="s">
        <v>5</v>
      </c>
      <c r="B176" s="100" t="s">
        <v>91</v>
      </c>
      <c r="C176" s="187" t="s">
        <v>4212</v>
      </c>
      <c r="D176" s="201" t="s">
        <v>4213</v>
      </c>
    </row>
    <row r="177" spans="1:4">
      <c r="A177" s="100" t="s">
        <v>5</v>
      </c>
      <c r="B177" s="100" t="s">
        <v>93</v>
      </c>
      <c r="C177" s="187" t="s">
        <v>4214</v>
      </c>
      <c r="D177" s="201" t="s">
        <v>4215</v>
      </c>
    </row>
    <row r="178" spans="1:4">
      <c r="A178" s="100" t="s">
        <v>5</v>
      </c>
      <c r="B178" s="100" t="s">
        <v>94</v>
      </c>
      <c r="C178" s="187" t="s">
        <v>4216</v>
      </c>
      <c r="D178" s="201" t="s">
        <v>4217</v>
      </c>
    </row>
    <row r="179" spans="1:4">
      <c r="A179" s="100" t="s">
        <v>5</v>
      </c>
      <c r="B179" s="100" t="s">
        <v>95</v>
      </c>
      <c r="C179" s="187" t="s">
        <v>4218</v>
      </c>
      <c r="D179" s="201" t="s">
        <v>4219</v>
      </c>
    </row>
    <row r="180" spans="1:4">
      <c r="A180" s="100" t="s">
        <v>5</v>
      </c>
      <c r="B180" s="100" t="s">
        <v>97</v>
      </c>
      <c r="C180" s="187" t="s">
        <v>4220</v>
      </c>
      <c r="D180" s="201" t="s">
        <v>4221</v>
      </c>
    </row>
    <row r="181" spans="1:4">
      <c r="A181" s="100" t="s">
        <v>6</v>
      </c>
      <c r="B181" s="100" t="s">
        <v>99</v>
      </c>
      <c r="C181" s="187" t="s">
        <v>4222</v>
      </c>
      <c r="D181" s="201" t="s">
        <v>4223</v>
      </c>
    </row>
    <row r="182" spans="1:4" ht="28.9">
      <c r="A182" s="100" t="s">
        <v>6</v>
      </c>
      <c r="B182" s="100" t="s">
        <v>100</v>
      </c>
      <c r="C182" s="187" t="s">
        <v>4224</v>
      </c>
      <c r="D182" s="201" t="s">
        <v>4225</v>
      </c>
    </row>
    <row r="183" spans="1:4">
      <c r="A183" s="100" t="s">
        <v>6</v>
      </c>
      <c r="B183" s="100" t="s">
        <v>101</v>
      </c>
      <c r="C183" s="187" t="s">
        <v>4226</v>
      </c>
      <c r="D183" s="201" t="s">
        <v>4227</v>
      </c>
    </row>
    <row r="184" spans="1:4">
      <c r="A184" s="100" t="s">
        <v>6</v>
      </c>
      <c r="B184" s="100" t="s">
        <v>103</v>
      </c>
      <c r="C184" s="187" t="s">
        <v>4228</v>
      </c>
      <c r="D184" s="201" t="s">
        <v>4229</v>
      </c>
    </row>
    <row r="185" spans="1:4">
      <c r="A185" s="100" t="s">
        <v>6</v>
      </c>
      <c r="B185" s="100" t="s">
        <v>105</v>
      </c>
      <c r="C185" s="187" t="s">
        <v>4230</v>
      </c>
      <c r="D185" s="201" t="s">
        <v>4231</v>
      </c>
    </row>
    <row r="186" spans="1:4">
      <c r="A186" s="100" t="s">
        <v>6</v>
      </c>
      <c r="B186" s="100" t="s">
        <v>106</v>
      </c>
      <c r="C186" s="187" t="s">
        <v>4232</v>
      </c>
      <c r="D186" s="201" t="s">
        <v>4233</v>
      </c>
    </row>
    <row r="187" spans="1:4">
      <c r="A187" s="100" t="s">
        <v>6</v>
      </c>
      <c r="B187" s="100" t="s">
        <v>107</v>
      </c>
      <c r="C187" s="188" t="s">
        <v>107</v>
      </c>
      <c r="D187" s="203" t="s">
        <v>4234</v>
      </c>
    </row>
    <row r="188" spans="1:4">
      <c r="A188" s="100" t="s">
        <v>6</v>
      </c>
      <c r="B188" s="100" t="s">
        <v>108</v>
      </c>
      <c r="C188" s="188" t="s">
        <v>108</v>
      </c>
      <c r="D188" s="203" t="s">
        <v>4235</v>
      </c>
    </row>
    <row r="189" spans="1:4">
      <c r="A189" s="100" t="s">
        <v>7</v>
      </c>
      <c r="B189" s="100" t="s">
        <v>110</v>
      </c>
      <c r="C189" s="187" t="s">
        <v>4236</v>
      </c>
      <c r="D189" s="201" t="s">
        <v>4237</v>
      </c>
    </row>
    <row r="190" spans="1:4">
      <c r="A190" s="100" t="s">
        <v>7</v>
      </c>
      <c r="B190" s="100" t="s">
        <v>112</v>
      </c>
      <c r="C190" s="187" t="s">
        <v>4238</v>
      </c>
      <c r="D190" s="201" t="s">
        <v>4239</v>
      </c>
    </row>
    <row r="191" spans="1:4">
      <c r="A191" s="100" t="s">
        <v>7</v>
      </c>
      <c r="B191" s="100" t="s">
        <v>4240</v>
      </c>
      <c r="C191" s="187" t="s">
        <v>4241</v>
      </c>
      <c r="D191" s="201" t="s">
        <v>4242</v>
      </c>
    </row>
    <row r="192" spans="1:4">
      <c r="A192" s="100" t="s">
        <v>7</v>
      </c>
      <c r="B192" s="100" t="s">
        <v>115</v>
      </c>
      <c r="C192" s="187" t="s">
        <v>4243</v>
      </c>
      <c r="D192" s="201" t="s">
        <v>4244</v>
      </c>
    </row>
    <row r="193" spans="1:4" ht="15">
      <c r="A193" s="100" t="s">
        <v>7</v>
      </c>
      <c r="B193" s="100" t="s">
        <v>4245</v>
      </c>
      <c r="D193" s="201" t="s">
        <v>165</v>
      </c>
    </row>
    <row r="194" spans="1:4" ht="15">
      <c r="A194" s="100" t="s">
        <v>7</v>
      </c>
      <c r="B194" s="100" t="s">
        <v>4246</v>
      </c>
      <c r="D194" s="201" t="s">
        <v>167</v>
      </c>
    </row>
    <row r="195" spans="1:4">
      <c r="A195" s="100" t="s">
        <v>7</v>
      </c>
      <c r="B195" s="100" t="s">
        <v>117</v>
      </c>
      <c r="C195" s="187" t="s">
        <v>4247</v>
      </c>
      <c r="D195" s="201" t="s">
        <v>4248</v>
      </c>
    </row>
    <row r="196" spans="1:4">
      <c r="A196" s="100" t="s">
        <v>8</v>
      </c>
      <c r="B196" s="100" t="s">
        <v>119</v>
      </c>
      <c r="C196" s="187" t="s">
        <v>4249</v>
      </c>
      <c r="D196" s="201" t="s">
        <v>4250</v>
      </c>
    </row>
    <row r="197" spans="1:4">
      <c r="A197" s="100" t="s">
        <v>8</v>
      </c>
      <c r="B197" s="100" t="s">
        <v>121</v>
      </c>
      <c r="C197" s="187" t="s">
        <v>4251</v>
      </c>
      <c r="D197" s="201" t="s">
        <v>4252</v>
      </c>
    </row>
    <row r="198" spans="1:4">
      <c r="A198" s="100" t="s">
        <v>8</v>
      </c>
      <c r="B198" s="100" t="s">
        <v>123</v>
      </c>
      <c r="C198" s="188" t="s">
        <v>123</v>
      </c>
      <c r="D198" s="199" t="s">
        <v>4253</v>
      </c>
    </row>
    <row r="199" spans="1:4" ht="28.9">
      <c r="A199" s="100" t="s">
        <v>9</v>
      </c>
      <c r="B199" s="100" t="s">
        <v>125</v>
      </c>
      <c r="C199" s="187" t="s">
        <v>4254</v>
      </c>
      <c r="D199" s="201" t="s">
        <v>4255</v>
      </c>
    </row>
    <row r="200" spans="1:4">
      <c r="A200" s="100" t="s">
        <v>9</v>
      </c>
      <c r="B200" s="100" t="s">
        <v>126</v>
      </c>
      <c r="C200" s="187" t="s">
        <v>4256</v>
      </c>
      <c r="D200" s="201" t="s">
        <v>4257</v>
      </c>
    </row>
    <row r="201" spans="1:4">
      <c r="A201" s="100" t="s">
        <v>9</v>
      </c>
      <c r="B201" s="100" t="s">
        <v>127</v>
      </c>
      <c r="C201" s="187" t="s">
        <v>4258</v>
      </c>
      <c r="D201" s="201" t="s">
        <v>4259</v>
      </c>
    </row>
    <row r="202" spans="1:4">
      <c r="A202" s="100" t="s">
        <v>10</v>
      </c>
      <c r="B202" s="100" t="s">
        <v>129</v>
      </c>
      <c r="C202" s="187" t="s">
        <v>4260</v>
      </c>
      <c r="D202" s="201" t="s">
        <v>4261</v>
      </c>
    </row>
    <row r="203" spans="1:4">
      <c r="A203" s="100" t="s">
        <v>10</v>
      </c>
      <c r="B203" s="100" t="s">
        <v>130</v>
      </c>
      <c r="C203" s="187" t="s">
        <v>4262</v>
      </c>
      <c r="D203" s="201" t="s">
        <v>4263</v>
      </c>
    </row>
    <row r="204" spans="1:4">
      <c r="A204" s="100" t="s">
        <v>10</v>
      </c>
      <c r="B204" s="100" t="s">
        <v>131</v>
      </c>
      <c r="C204" s="187" t="s">
        <v>4264</v>
      </c>
      <c r="D204" s="201" t="s">
        <v>4265</v>
      </c>
    </row>
    <row r="205" spans="1:4">
      <c r="A205" s="100" t="s">
        <v>10</v>
      </c>
      <c r="B205" s="100" t="s">
        <v>132</v>
      </c>
      <c r="C205" s="187" t="s">
        <v>4266</v>
      </c>
      <c r="D205" s="201" t="s">
        <v>4267</v>
      </c>
    </row>
    <row r="206" spans="1:4">
      <c r="A206" s="100" t="s">
        <v>11</v>
      </c>
      <c r="B206" s="100" t="s">
        <v>133</v>
      </c>
      <c r="C206" s="187" t="s">
        <v>4268</v>
      </c>
      <c r="D206" s="201" t="s">
        <v>4269</v>
      </c>
    </row>
    <row r="207" spans="1:4">
      <c r="A207" s="100" t="s">
        <v>11</v>
      </c>
      <c r="B207" s="100" t="s">
        <v>134</v>
      </c>
      <c r="C207" s="187" t="s">
        <v>4270</v>
      </c>
      <c r="D207" s="201" t="s">
        <v>4271</v>
      </c>
    </row>
    <row r="208" spans="1:4">
      <c r="A208" s="100" t="s">
        <v>11</v>
      </c>
      <c r="B208" s="100" t="s">
        <v>135</v>
      </c>
      <c r="C208" s="187" t="s">
        <v>4272</v>
      </c>
      <c r="D208" s="201" t="s">
        <v>4273</v>
      </c>
    </row>
    <row r="209" spans="1:4">
      <c r="A209" s="100" t="s">
        <v>11</v>
      </c>
      <c r="B209" s="100" t="s">
        <v>137</v>
      </c>
      <c r="C209" s="187" t="s">
        <v>4274</v>
      </c>
      <c r="D209" s="201" t="s">
        <v>4275</v>
      </c>
    </row>
    <row r="210" spans="1:4">
      <c r="A210" s="100" t="s">
        <v>11</v>
      </c>
      <c r="B210" s="100" t="s">
        <v>138</v>
      </c>
      <c r="C210" s="187" t="s">
        <v>4276</v>
      </c>
      <c r="D210" s="201" t="s">
        <v>4277</v>
      </c>
    </row>
    <row r="211" spans="1:4">
      <c r="A211" s="100" t="s">
        <v>11</v>
      </c>
      <c r="B211" s="100" t="s">
        <v>140</v>
      </c>
      <c r="C211" s="187" t="s">
        <v>4278</v>
      </c>
      <c r="D211" s="201" t="s">
        <v>4279</v>
      </c>
    </row>
    <row r="212" spans="1:4">
      <c r="A212" s="100" t="s">
        <v>11</v>
      </c>
      <c r="B212" s="100" t="s">
        <v>141</v>
      </c>
      <c r="C212" s="187" t="s">
        <v>4280</v>
      </c>
      <c r="D212" s="201" t="s">
        <v>4281</v>
      </c>
    </row>
    <row r="213" spans="1:4">
      <c r="A213" s="100" t="s">
        <v>11</v>
      </c>
      <c r="B213" s="100" t="s">
        <v>142</v>
      </c>
      <c r="C213" s="188" t="s">
        <v>142</v>
      </c>
      <c r="D213" s="203" t="s">
        <v>4282</v>
      </c>
    </row>
    <row r="214" spans="1:4">
      <c r="A214" s="100" t="s">
        <v>11</v>
      </c>
      <c r="B214" s="100" t="s">
        <v>143</v>
      </c>
      <c r="C214" s="187" t="s">
        <v>4283</v>
      </c>
      <c r="D214" s="201" t="s">
        <v>4284</v>
      </c>
    </row>
    <row r="215" spans="1:4">
      <c r="A215" s="100" t="s">
        <v>11</v>
      </c>
      <c r="B215" s="100" t="s">
        <v>144</v>
      </c>
      <c r="C215" s="187" t="s">
        <v>4285</v>
      </c>
      <c r="D215" s="201" t="s">
        <v>4286</v>
      </c>
    </row>
    <row r="216" spans="1:4">
      <c r="A216" s="100" t="s">
        <v>11</v>
      </c>
      <c r="B216" s="100" t="s">
        <v>145</v>
      </c>
      <c r="C216" s="187" t="s">
        <v>4287</v>
      </c>
      <c r="D216" s="201" t="s">
        <v>4288</v>
      </c>
    </row>
    <row r="217" spans="1:4" ht="43.15">
      <c r="A217" s="100" t="s">
        <v>11</v>
      </c>
      <c r="B217" s="100" t="s">
        <v>146</v>
      </c>
      <c r="C217" s="187" t="s">
        <v>4289</v>
      </c>
      <c r="D217" s="201" t="s">
        <v>4290</v>
      </c>
    </row>
    <row r="218" spans="1:4">
      <c r="A218" s="100" t="s">
        <v>11</v>
      </c>
      <c r="B218" s="100" t="s">
        <v>147</v>
      </c>
      <c r="C218" s="187" t="s">
        <v>4291</v>
      </c>
      <c r="D218" s="201" t="s">
        <v>4292</v>
      </c>
    </row>
    <row r="219" spans="1:4">
      <c r="A219" s="100" t="s">
        <v>11</v>
      </c>
      <c r="B219" s="100" t="s">
        <v>148</v>
      </c>
      <c r="C219" s="187" t="s">
        <v>4293</v>
      </c>
      <c r="D219" s="201" t="s">
        <v>4294</v>
      </c>
    </row>
    <row r="220" spans="1:4">
      <c r="A220" s="100" t="s">
        <v>12</v>
      </c>
      <c r="B220" s="100" t="s">
        <v>149</v>
      </c>
      <c r="C220" s="187" t="s">
        <v>4295</v>
      </c>
      <c r="D220" s="201" t="s">
        <v>4296</v>
      </c>
    </row>
    <row r="221" spans="1:4">
      <c r="A221" s="100" t="s">
        <v>12</v>
      </c>
      <c r="B221" s="100" t="s">
        <v>150</v>
      </c>
      <c r="C221" s="187" t="s">
        <v>4297</v>
      </c>
      <c r="D221" s="201" t="s">
        <v>4298</v>
      </c>
    </row>
    <row r="222" spans="1:4">
      <c r="A222" s="100" t="s">
        <v>12</v>
      </c>
      <c r="B222" s="100" t="s">
        <v>152</v>
      </c>
      <c r="C222" s="187" t="s">
        <v>4299</v>
      </c>
      <c r="D222" s="201" t="s">
        <v>4300</v>
      </c>
    </row>
    <row r="223" spans="1:4">
      <c r="A223" s="100" t="s">
        <v>12</v>
      </c>
      <c r="B223" s="100" t="s">
        <v>153</v>
      </c>
      <c r="C223" s="187" t="s">
        <v>4301</v>
      </c>
      <c r="D223" s="201" t="s">
        <v>4302</v>
      </c>
    </row>
    <row r="224" spans="1:4">
      <c r="A224" s="100" t="s">
        <v>12</v>
      </c>
      <c r="B224" s="100" t="s">
        <v>154</v>
      </c>
      <c r="C224" s="187" t="s">
        <v>4303</v>
      </c>
      <c r="D224" s="201" t="s">
        <v>4304</v>
      </c>
    </row>
    <row r="225" spans="1:4">
      <c r="A225" s="100" t="s">
        <v>12</v>
      </c>
      <c r="B225" s="100" t="s">
        <v>155</v>
      </c>
      <c r="C225" s="187" t="s">
        <v>4305</v>
      </c>
      <c r="D225" s="201" t="s">
        <v>4306</v>
      </c>
    </row>
    <row r="226" spans="1:4">
      <c r="A226" s="100" t="s">
        <v>12</v>
      </c>
      <c r="B226" s="100" t="s">
        <v>156</v>
      </c>
      <c r="C226" s="187" t="s">
        <v>4307</v>
      </c>
      <c r="D226" s="201" t="s">
        <v>4308</v>
      </c>
    </row>
    <row r="227" spans="1:4">
      <c r="A227" s="100" t="s">
        <v>12</v>
      </c>
      <c r="B227" s="100" t="s">
        <v>4309</v>
      </c>
      <c r="C227" s="187" t="s">
        <v>4310</v>
      </c>
      <c r="D227" s="203" t="s">
        <v>4311</v>
      </c>
    </row>
    <row r="228" spans="1:4">
      <c r="A228" s="100" t="s">
        <v>13</v>
      </c>
      <c r="B228" s="100" t="s">
        <v>157</v>
      </c>
      <c r="C228" s="187" t="s">
        <v>4312</v>
      </c>
      <c r="D228" s="201" t="s">
        <v>4313</v>
      </c>
    </row>
    <row r="229" spans="1:4">
      <c r="A229" s="100" t="s">
        <v>13</v>
      </c>
      <c r="B229" s="100" t="s">
        <v>158</v>
      </c>
      <c r="C229" s="187" t="s">
        <v>4314</v>
      </c>
      <c r="D229" s="201" t="s">
        <v>4315</v>
      </c>
    </row>
    <row r="230" spans="1:4" ht="28.9">
      <c r="A230" s="100" t="s">
        <v>13</v>
      </c>
      <c r="B230" s="100" t="s">
        <v>159</v>
      </c>
      <c r="C230" s="187" t="s">
        <v>4316</v>
      </c>
      <c r="D230" s="201" t="s">
        <v>4317</v>
      </c>
    </row>
    <row r="231" spans="1:4">
      <c r="A231" s="100" t="s">
        <v>13</v>
      </c>
      <c r="B231" s="100" t="s">
        <v>161</v>
      </c>
      <c r="C231" s="187" t="s">
        <v>4318</v>
      </c>
      <c r="D231" s="201" t="s">
        <v>4319</v>
      </c>
    </row>
    <row r="232" spans="1:4">
      <c r="A232" s="100" t="s">
        <v>13</v>
      </c>
      <c r="B232" s="100" t="s">
        <v>162</v>
      </c>
      <c r="C232" s="187" t="s">
        <v>4320</v>
      </c>
      <c r="D232" s="201" t="s">
        <v>4321</v>
      </c>
    </row>
    <row r="233" spans="1:4">
      <c r="A233" s="100" t="s">
        <v>13</v>
      </c>
      <c r="B233" s="100" t="s">
        <v>163</v>
      </c>
      <c r="C233" s="187" t="s">
        <v>4322</v>
      </c>
      <c r="D233" s="201" t="s">
        <v>4323</v>
      </c>
    </row>
  </sheetData>
  <sheetProtection selectLockedCells="1"/>
  <phoneticPr fontId="1" type="noConversion"/>
  <conditionalFormatting sqref="B1:B1048576">
    <cfRule type="duplicateValues" dxfId="136" priority="1"/>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7666-6310-40D4-B3C8-739F5FD782DC}">
  <sheetPr codeName="Sheet11">
    <tabColor theme="4" tint="0.59999389629810485"/>
    <pageSetUpPr fitToPage="1"/>
  </sheetPr>
  <dimension ref="A1:G111"/>
  <sheetViews>
    <sheetView showGridLines="0" topLeftCell="B1" zoomScaleNormal="100" workbookViewId="0">
      <selection activeCell="B65" sqref="B65"/>
    </sheetView>
  </sheetViews>
  <sheetFormatPr defaultColWidth="8.85546875" defaultRowHeight="14.45"/>
  <cols>
    <col min="1" max="1" width="10.42578125" style="1" customWidth="1"/>
    <col min="2" max="2" width="177.28515625" style="1" customWidth="1"/>
    <col min="3" max="16384" width="8.85546875" style="1"/>
  </cols>
  <sheetData>
    <row r="1" spans="1:7" ht="31.15">
      <c r="A1" s="272" t="s">
        <v>4324</v>
      </c>
      <c r="B1" s="272"/>
      <c r="C1" s="51"/>
      <c r="D1" s="51"/>
      <c r="E1" s="51"/>
      <c r="F1" s="51"/>
      <c r="G1" s="39"/>
    </row>
    <row r="2" spans="1:7" ht="23.45">
      <c r="A2" s="273" t="s">
        <v>4325</v>
      </c>
      <c r="B2" s="273"/>
      <c r="C2" s="39"/>
      <c r="D2" s="39"/>
      <c r="E2" s="39"/>
      <c r="F2" s="39"/>
      <c r="G2" s="39"/>
    </row>
    <row r="3" spans="1:7">
      <c r="A3" s="52"/>
      <c r="B3" s="52"/>
      <c r="C3" s="52"/>
      <c r="D3" s="52"/>
      <c r="E3" s="52"/>
      <c r="F3" s="52"/>
      <c r="G3" s="39"/>
    </row>
    <row r="4" spans="1:7">
      <c r="B4" s="205" t="s">
        <v>4326</v>
      </c>
      <c r="C4" s="41"/>
      <c r="D4" s="41"/>
      <c r="E4" s="41"/>
      <c r="F4" s="41"/>
      <c r="G4" s="39"/>
    </row>
    <row r="5" spans="1:7" ht="15" customHeight="1">
      <c r="A5" s="49"/>
      <c r="B5" s="49"/>
      <c r="C5" s="49"/>
      <c r="D5" s="49"/>
      <c r="E5" s="49"/>
      <c r="F5" s="49"/>
      <c r="G5" s="39"/>
    </row>
    <row r="6" spans="1:7" ht="15.6">
      <c r="A6" s="48"/>
      <c r="B6" s="48"/>
      <c r="C6" s="48"/>
      <c r="D6" s="48"/>
      <c r="E6" s="48"/>
      <c r="F6" s="48"/>
      <c r="G6" s="39"/>
    </row>
    <row r="7" spans="1:7" ht="25.9">
      <c r="A7" s="31"/>
      <c r="B7" s="206" t="s">
        <v>4327</v>
      </c>
      <c r="C7" s="30"/>
      <c r="D7" s="30"/>
      <c r="E7" s="30"/>
      <c r="F7" s="30"/>
      <c r="G7" s="39"/>
    </row>
    <row r="8" spans="1:7" ht="30.75">
      <c r="A8" s="31"/>
      <c r="B8" s="207" t="s">
        <v>4328</v>
      </c>
      <c r="C8" s="30"/>
      <c r="D8" s="30"/>
      <c r="E8" s="30"/>
      <c r="F8" s="30"/>
      <c r="G8" s="39"/>
    </row>
    <row r="9" spans="1:7" ht="25.9">
      <c r="A9" s="31"/>
      <c r="B9" s="205" t="s">
        <v>4329</v>
      </c>
      <c r="C9" s="30"/>
      <c r="D9" s="30"/>
      <c r="E9" s="30"/>
      <c r="F9" s="30"/>
      <c r="G9" s="39"/>
    </row>
    <row r="10" spans="1:7" s="41" customFormat="1" ht="28.9">
      <c r="B10" s="207" t="s">
        <v>4330</v>
      </c>
    </row>
    <row r="11" spans="1:7" s="41" customFormat="1">
      <c r="B11" s="207" t="s">
        <v>4331</v>
      </c>
    </row>
    <row r="12" spans="1:7" s="41" customFormat="1">
      <c r="B12" s="207" t="s">
        <v>4332</v>
      </c>
    </row>
    <row r="13" spans="1:7" s="41" customFormat="1" ht="19.5" customHeight="1">
      <c r="B13" s="207" t="s">
        <v>4333</v>
      </c>
    </row>
    <row r="14" spans="1:7" s="41" customFormat="1" ht="81">
      <c r="B14" s="43" t="s">
        <v>4334</v>
      </c>
    </row>
    <row r="15" spans="1:7" ht="21">
      <c r="A15" s="50"/>
      <c r="B15" s="207" t="s">
        <v>4335</v>
      </c>
      <c r="C15" s="49"/>
      <c r="D15" s="49"/>
      <c r="E15" s="49"/>
      <c r="F15" s="49"/>
      <c r="G15" s="39"/>
    </row>
    <row r="16" spans="1:7">
      <c r="A16" s="39"/>
      <c r="B16" s="220" t="s">
        <v>4336</v>
      </c>
      <c r="C16" s="39"/>
      <c r="D16" s="39"/>
      <c r="E16" s="39"/>
      <c r="F16" s="39"/>
      <c r="G16" s="39"/>
    </row>
    <row r="17" spans="1:7">
      <c r="A17" s="53"/>
      <c r="B17" s="53"/>
      <c r="C17" s="54"/>
      <c r="D17" s="54"/>
      <c r="E17" s="54"/>
      <c r="F17" s="54"/>
      <c r="G17" s="54"/>
    </row>
    <row r="18" spans="1:7" s="42" customFormat="1" ht="15.6">
      <c r="A18" s="39"/>
      <c r="B18" s="209" t="s">
        <v>4337</v>
      </c>
      <c r="C18" s="41"/>
      <c r="D18" s="41"/>
      <c r="E18" s="41"/>
      <c r="F18" s="41"/>
      <c r="G18" s="41"/>
    </row>
    <row r="19" spans="1:7" s="42" customFormat="1">
      <c r="A19" s="39"/>
      <c r="B19" s="205" t="s">
        <v>4338</v>
      </c>
      <c r="C19" s="41"/>
      <c r="D19" s="41"/>
      <c r="E19" s="41"/>
      <c r="F19" s="41"/>
      <c r="G19" s="41"/>
    </row>
    <row r="20" spans="1:7" s="42" customFormat="1">
      <c r="A20" s="39"/>
      <c r="B20" s="207" t="s">
        <v>4339</v>
      </c>
      <c r="C20" s="41"/>
      <c r="D20" s="41"/>
      <c r="E20" s="41"/>
      <c r="F20" s="41"/>
      <c r="G20" s="41"/>
    </row>
    <row r="21" spans="1:7" s="42" customFormat="1" ht="15" customHeight="1">
      <c r="A21" s="39"/>
      <c r="B21" s="208" t="s">
        <v>4340</v>
      </c>
      <c r="C21" s="39"/>
      <c r="D21" s="39"/>
      <c r="E21" s="39"/>
      <c r="F21" s="39"/>
      <c r="G21" s="39"/>
    </row>
    <row r="22" spans="1:7" s="42" customFormat="1" ht="409.5" customHeight="1">
      <c r="A22" s="39"/>
      <c r="B22" s="39"/>
      <c r="C22" s="39"/>
      <c r="D22" s="39"/>
      <c r="E22" s="39"/>
      <c r="F22" s="39"/>
      <c r="G22" s="39"/>
    </row>
    <row r="23" spans="1:7" s="42" customFormat="1">
      <c r="A23" s="39"/>
      <c r="B23" s="39"/>
      <c r="C23" s="39"/>
      <c r="D23" s="39"/>
      <c r="E23" s="39"/>
      <c r="F23" s="39"/>
      <c r="G23" s="39"/>
    </row>
    <row r="24" spans="1:7" s="47" customFormat="1" ht="15.6">
      <c r="A24" s="48"/>
      <c r="B24" s="48"/>
      <c r="C24" s="48"/>
      <c r="D24" s="48"/>
      <c r="E24" s="48"/>
      <c r="F24" s="48"/>
      <c r="G24" s="48"/>
    </row>
    <row r="25" spans="1:7" ht="15.6">
      <c r="A25" s="45"/>
      <c r="B25" s="210" t="s">
        <v>4341</v>
      </c>
      <c r="C25" s="45"/>
      <c r="D25" s="45"/>
      <c r="E25" s="45"/>
      <c r="F25" s="45"/>
      <c r="G25" s="39"/>
    </row>
    <row r="26" spans="1:7">
      <c r="A26" s="45"/>
      <c r="B26" s="44" t="s">
        <v>4342</v>
      </c>
      <c r="C26" s="45"/>
      <c r="D26" s="45"/>
      <c r="E26" s="45"/>
      <c r="F26" s="45"/>
      <c r="G26" s="39"/>
    </row>
    <row r="27" spans="1:7">
      <c r="A27" s="45"/>
      <c r="B27" s="55" t="s">
        <v>4343</v>
      </c>
      <c r="C27" s="45"/>
      <c r="D27" s="45"/>
      <c r="E27" s="45"/>
      <c r="F27" s="45"/>
      <c r="G27" s="39"/>
    </row>
    <row r="28" spans="1:7">
      <c r="A28" s="45"/>
      <c r="B28" s="45"/>
      <c r="C28" s="45"/>
      <c r="D28" s="45"/>
      <c r="E28" s="45"/>
      <c r="F28" s="45"/>
      <c r="G28" s="39"/>
    </row>
    <row r="29" spans="1:7" ht="23.45">
      <c r="A29" s="45"/>
      <c r="B29" s="211" t="s">
        <v>4344</v>
      </c>
      <c r="C29" s="45"/>
      <c r="D29" s="45"/>
      <c r="E29" s="45"/>
      <c r="F29" s="45"/>
      <c r="G29" s="39"/>
    </row>
    <row r="30" spans="1:7" ht="43.15">
      <c r="A30" s="45"/>
      <c r="B30" s="40" t="s">
        <v>4345</v>
      </c>
      <c r="C30" s="45"/>
      <c r="D30" s="45"/>
      <c r="E30" s="45"/>
      <c r="F30" s="45"/>
      <c r="G30" s="39"/>
    </row>
    <row r="31" spans="1:7" ht="72">
      <c r="A31" s="45"/>
      <c r="B31" s="40" t="s">
        <v>4346</v>
      </c>
      <c r="C31" s="45"/>
      <c r="D31" s="45"/>
      <c r="E31" s="45"/>
      <c r="F31" s="45"/>
      <c r="G31" s="39"/>
    </row>
    <row r="32" spans="1:7" ht="53.25" customHeight="1">
      <c r="A32" s="45"/>
      <c r="B32" s="40" t="s">
        <v>4347</v>
      </c>
      <c r="C32" s="45"/>
      <c r="D32" s="45"/>
      <c r="E32" s="45"/>
      <c r="F32" s="45"/>
      <c r="G32" s="39"/>
    </row>
    <row r="33" spans="1:7">
      <c r="A33" s="45"/>
      <c r="B33" s="45"/>
      <c r="C33" s="45"/>
      <c r="D33" s="45"/>
      <c r="E33" s="45"/>
      <c r="F33" s="45"/>
      <c r="G33" s="39"/>
    </row>
    <row r="34" spans="1:7" ht="23.45">
      <c r="A34" s="45"/>
      <c r="B34" s="211" t="s">
        <v>4348</v>
      </c>
      <c r="C34" s="45"/>
      <c r="D34" s="45"/>
      <c r="E34" s="45"/>
      <c r="F34" s="45"/>
      <c r="G34" s="39"/>
    </row>
    <row r="35" spans="1:7">
      <c r="A35" s="45"/>
      <c r="B35" s="43" t="s">
        <v>4349</v>
      </c>
      <c r="C35" s="45"/>
      <c r="D35" s="45"/>
      <c r="E35" s="45"/>
      <c r="F35" s="45"/>
      <c r="G35" s="39"/>
    </row>
    <row r="36" spans="1:7" s="42" customFormat="1">
      <c r="A36" s="37"/>
      <c r="B36" s="37" t="s">
        <v>4350</v>
      </c>
      <c r="C36" s="37"/>
      <c r="D36" s="37"/>
      <c r="E36" s="37"/>
      <c r="F36" s="37"/>
      <c r="G36" s="37"/>
    </row>
    <row r="37" spans="1:7" s="42" customFormat="1" ht="49.15">
      <c r="A37" s="37"/>
      <c r="B37" s="213" t="s">
        <v>4351</v>
      </c>
      <c r="C37" s="37"/>
      <c r="D37" s="37"/>
      <c r="E37" s="37"/>
      <c r="F37" s="37"/>
      <c r="G37" s="37"/>
    </row>
    <row r="38" spans="1:7" s="42" customFormat="1" ht="54.75" customHeight="1">
      <c r="A38" s="37"/>
      <c r="B38" s="46" t="s">
        <v>4352</v>
      </c>
      <c r="C38" s="39"/>
      <c r="D38" s="39"/>
      <c r="E38" s="39"/>
      <c r="F38" s="39"/>
      <c r="G38" s="39"/>
    </row>
    <row r="39" spans="1:7" s="42" customFormat="1">
      <c r="A39" s="37"/>
      <c r="B39" s="37"/>
      <c r="C39" s="39"/>
      <c r="D39" s="39"/>
      <c r="E39" s="39"/>
      <c r="F39" s="39"/>
      <c r="G39" s="39"/>
    </row>
    <row r="40" spans="1:7" s="42" customFormat="1" ht="25.9">
      <c r="A40" s="31"/>
      <c r="B40" s="214" t="s">
        <v>4353</v>
      </c>
      <c r="C40" s="39"/>
      <c r="D40" s="39"/>
      <c r="E40" s="39"/>
      <c r="F40" s="39"/>
      <c r="G40" s="39"/>
    </row>
    <row r="41" spans="1:7" s="42" customFormat="1" ht="25.9">
      <c r="A41" s="37"/>
      <c r="B41" s="36" t="s">
        <v>4354</v>
      </c>
      <c r="C41" s="39"/>
      <c r="D41" s="39"/>
      <c r="E41" s="39"/>
      <c r="F41" s="39"/>
      <c r="G41" s="39"/>
    </row>
    <row r="42" spans="1:7" s="42" customFormat="1">
      <c r="A42" s="37"/>
      <c r="B42" s="205" t="s">
        <v>4355</v>
      </c>
      <c r="C42" s="39"/>
      <c r="D42" s="39"/>
      <c r="E42" s="39"/>
      <c r="F42" s="39"/>
      <c r="G42" s="39"/>
    </row>
    <row r="43" spans="1:7" s="42" customFormat="1" ht="93.75" customHeight="1">
      <c r="A43" s="37"/>
      <c r="B43" s="37"/>
      <c r="C43" s="39"/>
      <c r="D43" s="39"/>
      <c r="E43" s="39"/>
      <c r="F43" s="39"/>
      <c r="G43" s="39"/>
    </row>
    <row r="44" spans="1:7" s="42" customFormat="1">
      <c r="A44" s="37"/>
      <c r="B44" s="37"/>
      <c r="C44" s="39"/>
      <c r="D44" s="39"/>
      <c r="E44" s="39"/>
      <c r="F44" s="39"/>
      <c r="G44" s="39"/>
    </row>
    <row r="45" spans="1:7" ht="25.9">
      <c r="A45" s="33"/>
      <c r="B45" s="36" t="s">
        <v>4356</v>
      </c>
      <c r="C45" s="33"/>
      <c r="D45" s="33"/>
      <c r="E45" s="33"/>
      <c r="F45" s="33"/>
      <c r="G45" s="39"/>
    </row>
    <row r="46" spans="1:7" ht="57.6">
      <c r="A46" s="33"/>
      <c r="B46" s="35" t="s">
        <v>4357</v>
      </c>
      <c r="C46" s="33"/>
      <c r="D46" s="33"/>
      <c r="E46" s="33"/>
      <c r="F46" s="33"/>
      <c r="G46" s="39"/>
    </row>
    <row r="47" spans="1:7" ht="28.9">
      <c r="A47" s="33"/>
      <c r="B47" s="34" t="s">
        <v>4358</v>
      </c>
      <c r="C47" s="33"/>
      <c r="D47" s="33"/>
      <c r="E47" s="33"/>
      <c r="F47" s="33"/>
      <c r="G47" s="39"/>
    </row>
    <row r="48" spans="1:7">
      <c r="A48" s="33"/>
      <c r="B48" s="33"/>
      <c r="C48" s="33"/>
      <c r="D48" s="33"/>
      <c r="E48" s="33"/>
      <c r="F48" s="33"/>
      <c r="G48" s="39"/>
    </row>
    <row r="49" spans="1:7" ht="56.25" customHeight="1">
      <c r="A49" s="33"/>
      <c r="B49" s="33"/>
      <c r="C49" s="33"/>
      <c r="D49" s="33"/>
      <c r="E49" s="33"/>
      <c r="F49" s="33"/>
      <c r="G49" s="39"/>
    </row>
    <row r="50" spans="1:7">
      <c r="A50" s="33"/>
      <c r="B50" s="33"/>
      <c r="C50" s="33"/>
      <c r="D50" s="33"/>
      <c r="E50" s="33"/>
      <c r="F50" s="33"/>
      <c r="G50" s="39"/>
    </row>
    <row r="51" spans="1:7" ht="61.5" customHeight="1">
      <c r="B51" s="31"/>
      <c r="C51" s="29"/>
      <c r="D51" s="29"/>
      <c r="E51" s="29"/>
      <c r="F51" s="29"/>
      <c r="G51" s="39"/>
    </row>
    <row r="52" spans="1:7">
      <c r="A52" s="33"/>
      <c r="B52" s="33"/>
      <c r="C52" s="33"/>
      <c r="D52" s="33"/>
      <c r="E52" s="33"/>
      <c r="F52" s="33"/>
      <c r="G52" s="39"/>
    </row>
    <row r="53" spans="1:7" ht="25.9">
      <c r="A53" s="29"/>
      <c r="B53" s="36" t="s">
        <v>4359</v>
      </c>
      <c r="C53" s="29"/>
      <c r="D53" s="29"/>
      <c r="E53" s="29"/>
      <c r="F53" s="29"/>
      <c r="G53" s="39"/>
    </row>
    <row r="54" spans="1:7" ht="28.9">
      <c r="A54" s="33"/>
      <c r="B54" s="34" t="s">
        <v>4360</v>
      </c>
      <c r="C54" s="33"/>
      <c r="D54" s="33"/>
      <c r="E54" s="33"/>
      <c r="F54" s="33"/>
      <c r="G54" s="39"/>
    </row>
    <row r="55" spans="1:7">
      <c r="A55" s="33"/>
      <c r="B55" s="33"/>
      <c r="C55" s="33"/>
      <c r="D55" s="33"/>
      <c r="E55" s="33"/>
      <c r="F55" s="33"/>
      <c r="G55" s="39"/>
    </row>
    <row r="56" spans="1:7" s="38" customFormat="1" ht="185.25" customHeight="1">
      <c r="A56" s="33"/>
      <c r="B56" s="33"/>
      <c r="C56" s="33"/>
      <c r="D56" s="33"/>
      <c r="E56" s="33"/>
      <c r="F56" s="33"/>
      <c r="G56" s="39"/>
    </row>
    <row r="57" spans="1:7" s="38" customFormat="1">
      <c r="A57" s="33"/>
      <c r="B57" s="33"/>
      <c r="C57" s="33"/>
      <c r="D57" s="33"/>
      <c r="E57" s="33"/>
      <c r="F57" s="33"/>
      <c r="G57" s="39"/>
    </row>
    <row r="58" spans="1:7" ht="25.9">
      <c r="A58" s="31" t="s">
        <v>4361</v>
      </c>
      <c r="B58" s="31"/>
      <c r="C58" s="28"/>
      <c r="D58" s="28"/>
      <c r="E58" s="28"/>
      <c r="F58" s="28"/>
      <c r="G58" s="28"/>
    </row>
    <row r="59" spans="1:7" ht="15.6">
      <c r="A59" s="29"/>
      <c r="B59" s="205" t="s">
        <v>4362</v>
      </c>
      <c r="C59" s="28"/>
      <c r="D59" s="28"/>
      <c r="E59" s="28"/>
      <c r="F59" s="28"/>
      <c r="G59" s="28"/>
    </row>
    <row r="60" spans="1:7">
      <c r="A60" s="33"/>
      <c r="B60" s="33"/>
      <c r="C60" s="32"/>
      <c r="D60" s="32"/>
      <c r="E60" s="32"/>
      <c r="F60" s="32"/>
      <c r="G60" s="32"/>
    </row>
    <row r="61" spans="1:7" ht="25.9">
      <c r="A61" s="33"/>
      <c r="B61" s="36" t="s">
        <v>4363</v>
      </c>
      <c r="C61" s="32"/>
      <c r="D61" s="32"/>
      <c r="E61" s="32"/>
      <c r="F61" s="32"/>
      <c r="G61" s="32"/>
    </row>
    <row r="62" spans="1:7" ht="72">
      <c r="A62" s="29"/>
      <c r="B62" s="34" t="s">
        <v>4364</v>
      </c>
      <c r="C62" s="28"/>
      <c r="D62" s="28"/>
      <c r="E62" s="28"/>
      <c r="F62" s="28"/>
      <c r="G62" s="28"/>
    </row>
    <row r="63" spans="1:7" ht="43.15">
      <c r="A63" s="33"/>
      <c r="B63" s="34" t="s">
        <v>4365</v>
      </c>
      <c r="C63" s="32"/>
      <c r="D63" s="32"/>
      <c r="E63" s="32"/>
      <c r="F63" s="32"/>
      <c r="G63" s="32"/>
    </row>
    <row r="64" spans="1:7" ht="15.6">
      <c r="A64" s="33"/>
      <c r="B64" s="215" t="s">
        <v>4366</v>
      </c>
      <c r="C64" s="32"/>
      <c r="D64" s="32"/>
      <c r="E64" s="32"/>
      <c r="F64" s="32"/>
      <c r="G64" s="32"/>
    </row>
    <row r="65" spans="1:7" ht="252" customHeight="1">
      <c r="A65" s="33"/>
      <c r="B65" s="33"/>
      <c r="C65" s="32"/>
      <c r="D65" s="32"/>
      <c r="E65" s="32"/>
      <c r="F65" s="32"/>
      <c r="G65" s="32"/>
    </row>
    <row r="66" spans="1:7">
      <c r="A66" s="33"/>
      <c r="B66" s="33"/>
      <c r="C66" s="32"/>
      <c r="D66" s="32"/>
      <c r="E66" s="32"/>
      <c r="F66" s="32"/>
      <c r="G66" s="32"/>
    </row>
    <row r="67" spans="1:7">
      <c r="A67" s="33"/>
      <c r="B67" s="56" t="s">
        <v>4367</v>
      </c>
      <c r="C67" s="32"/>
      <c r="D67" s="32"/>
      <c r="E67" s="32"/>
      <c r="F67" s="32"/>
      <c r="G67" s="32"/>
    </row>
    <row r="68" spans="1:7" ht="252" customHeight="1">
      <c r="A68" s="33"/>
      <c r="B68" s="33"/>
      <c r="C68" s="32"/>
      <c r="D68" s="32"/>
      <c r="E68" s="32"/>
      <c r="F68" s="32"/>
      <c r="G68" s="32"/>
    </row>
    <row r="69" spans="1:7">
      <c r="A69" s="33"/>
      <c r="B69" s="33"/>
      <c r="C69" s="32"/>
      <c r="D69" s="32"/>
      <c r="E69" s="32"/>
      <c r="F69" s="32"/>
      <c r="G69" s="32"/>
    </row>
    <row r="70" spans="1:7" ht="28.9">
      <c r="A70" s="33"/>
      <c r="B70" s="34" t="s">
        <v>4368</v>
      </c>
      <c r="C70" s="32"/>
      <c r="D70" s="32"/>
      <c r="E70" s="32"/>
      <c r="F70" s="32"/>
      <c r="G70" s="32"/>
    </row>
    <row r="71" spans="1:7">
      <c r="A71" s="33"/>
      <c r="B71" s="33"/>
      <c r="C71" s="32"/>
      <c r="D71" s="32"/>
      <c r="E71" s="32"/>
      <c r="F71" s="32"/>
      <c r="G71" s="32"/>
    </row>
    <row r="72" spans="1:7" ht="98.25" customHeight="1">
      <c r="A72" s="33"/>
      <c r="B72" s="33"/>
      <c r="C72" s="32"/>
      <c r="D72" s="32"/>
      <c r="E72" s="32"/>
      <c r="F72" s="32"/>
      <c r="G72" s="32"/>
    </row>
    <row r="73" spans="1:7">
      <c r="A73" s="33"/>
      <c r="B73" s="33"/>
      <c r="C73" s="32"/>
      <c r="D73" s="32"/>
      <c r="E73" s="32"/>
      <c r="F73" s="32"/>
      <c r="G73" s="32"/>
    </row>
    <row r="74" spans="1:7" ht="25.9">
      <c r="A74" s="33"/>
      <c r="B74" s="36" t="s">
        <v>4369</v>
      </c>
      <c r="C74" s="32"/>
      <c r="D74" s="32"/>
      <c r="E74" s="32"/>
      <c r="F74" s="32"/>
      <c r="G74" s="32"/>
    </row>
    <row r="75" spans="1:7" ht="100.9">
      <c r="A75" s="33"/>
      <c r="B75" s="34" t="s">
        <v>4370</v>
      </c>
      <c r="C75" s="32"/>
      <c r="D75" s="32"/>
      <c r="E75" s="32"/>
      <c r="F75" s="32"/>
      <c r="G75" s="32"/>
    </row>
    <row r="76" spans="1:7" ht="43.15">
      <c r="A76" s="33"/>
      <c r="B76" s="34" t="s">
        <v>4371</v>
      </c>
      <c r="C76" s="32"/>
      <c r="D76" s="32"/>
      <c r="E76" s="32"/>
      <c r="F76" s="32"/>
      <c r="G76" s="32"/>
    </row>
    <row r="77" spans="1:7">
      <c r="A77" s="33"/>
      <c r="B77" s="33"/>
      <c r="C77" s="32"/>
      <c r="D77" s="32"/>
      <c r="E77" s="32"/>
      <c r="F77" s="32"/>
      <c r="G77" s="32"/>
    </row>
    <row r="78" spans="1:7" ht="95.25" customHeight="1">
      <c r="A78" s="29"/>
      <c r="B78" s="29"/>
      <c r="C78" s="28"/>
      <c r="D78" s="28"/>
      <c r="E78" s="28"/>
      <c r="F78" s="28"/>
      <c r="G78" s="28"/>
    </row>
    <row r="79" spans="1:7" ht="25.5" customHeight="1">
      <c r="C79" s="28"/>
      <c r="D79" s="28"/>
      <c r="E79" s="28"/>
      <c r="F79" s="28"/>
      <c r="G79" s="28"/>
    </row>
    <row r="80" spans="1:7" ht="25.9">
      <c r="B80" s="36" t="s">
        <v>4372</v>
      </c>
      <c r="C80" s="32"/>
      <c r="D80" s="32"/>
      <c r="E80" s="32"/>
      <c r="F80" s="32"/>
      <c r="G80" s="32"/>
    </row>
    <row r="81" spans="1:7" ht="216">
      <c r="A81" s="29"/>
      <c r="B81" s="34" t="s">
        <v>4373</v>
      </c>
      <c r="C81" s="28"/>
      <c r="D81" s="28"/>
      <c r="E81" s="28"/>
      <c r="F81" s="28"/>
      <c r="G81" s="28"/>
    </row>
    <row r="82" spans="1:7">
      <c r="A82" s="33"/>
      <c r="B82" s="33"/>
      <c r="C82" s="32"/>
      <c r="D82" s="32"/>
      <c r="E82" s="32"/>
      <c r="F82" s="32"/>
      <c r="G82" s="32"/>
    </row>
    <row r="83" spans="1:7">
      <c r="A83" s="33"/>
      <c r="B83" s="34" t="s">
        <v>4374</v>
      </c>
      <c r="C83" s="32"/>
      <c r="D83" s="32"/>
      <c r="E83" s="32"/>
      <c r="F83" s="32"/>
      <c r="G83" s="32"/>
    </row>
    <row r="84" spans="1:7" ht="203.25" customHeight="1">
      <c r="A84" s="33"/>
      <c r="B84" s="33"/>
      <c r="C84" s="32"/>
      <c r="D84" s="32"/>
      <c r="E84" s="32"/>
      <c r="F84" s="32"/>
      <c r="G84" s="32"/>
    </row>
    <row r="85" spans="1:7">
      <c r="A85" s="33"/>
      <c r="B85" s="33"/>
      <c r="C85" s="32"/>
      <c r="D85" s="32"/>
      <c r="E85" s="32"/>
      <c r="F85" s="32"/>
      <c r="G85" s="32"/>
    </row>
    <row r="86" spans="1:7" ht="25.9">
      <c r="A86" s="33"/>
      <c r="B86" s="36" t="s">
        <v>4375</v>
      </c>
      <c r="C86" s="32"/>
      <c r="D86" s="32"/>
      <c r="E86" s="32"/>
      <c r="F86" s="32"/>
      <c r="G86" s="32"/>
    </row>
    <row r="87" spans="1:7" ht="57.6">
      <c r="A87" s="33"/>
      <c r="B87" s="35" t="s">
        <v>4376</v>
      </c>
      <c r="C87" s="32"/>
      <c r="D87" s="32"/>
      <c r="E87" s="32"/>
      <c r="F87" s="32"/>
      <c r="G87" s="32"/>
    </row>
    <row r="88" spans="1:7">
      <c r="A88" s="33"/>
      <c r="B88" s="33"/>
      <c r="C88" s="32"/>
      <c r="D88" s="32"/>
      <c r="E88" s="32"/>
      <c r="F88" s="32"/>
      <c r="G88" s="32"/>
    </row>
    <row r="89" spans="1:7">
      <c r="A89" s="33"/>
      <c r="B89" s="207" t="s">
        <v>4377</v>
      </c>
      <c r="C89" s="32"/>
      <c r="D89" s="32"/>
      <c r="E89" s="32"/>
      <c r="F89" s="32"/>
      <c r="G89" s="32"/>
    </row>
    <row r="90" spans="1:7" ht="137.25" customHeight="1">
      <c r="A90" s="33"/>
      <c r="B90" s="33"/>
      <c r="C90" s="32"/>
      <c r="D90" s="32"/>
      <c r="E90" s="32"/>
      <c r="F90" s="32"/>
      <c r="G90" s="32"/>
    </row>
    <row r="91" spans="1:7">
      <c r="A91" s="33"/>
      <c r="B91" s="33"/>
      <c r="C91" s="32"/>
      <c r="D91" s="32"/>
      <c r="E91" s="32"/>
      <c r="F91" s="32"/>
      <c r="G91" s="32"/>
    </row>
    <row r="92" spans="1:7" ht="25.9">
      <c r="A92" s="33"/>
      <c r="B92" s="36" t="s">
        <v>4378</v>
      </c>
      <c r="C92" s="32"/>
      <c r="D92" s="32"/>
      <c r="E92" s="32"/>
      <c r="F92" s="32"/>
      <c r="G92" s="32"/>
    </row>
    <row r="93" spans="1:7" ht="28.9">
      <c r="A93" s="33"/>
      <c r="B93" s="207" t="s">
        <v>4379</v>
      </c>
      <c r="C93" s="32"/>
      <c r="D93" s="32"/>
      <c r="E93" s="32"/>
      <c r="F93" s="32"/>
      <c r="G93" s="32"/>
    </row>
    <row r="94" spans="1:7" ht="93" customHeight="1">
      <c r="A94" s="33"/>
      <c r="B94" s="33"/>
      <c r="C94" s="32"/>
      <c r="D94" s="32"/>
      <c r="E94" s="32"/>
      <c r="F94" s="32"/>
      <c r="G94" s="32"/>
    </row>
    <row r="95" spans="1:7">
      <c r="A95" s="33"/>
      <c r="B95" s="33"/>
      <c r="C95" s="32"/>
      <c r="D95" s="32"/>
      <c r="E95" s="32"/>
      <c r="F95" s="32"/>
      <c r="G95" s="32"/>
    </row>
    <row r="96" spans="1:7" ht="28.9">
      <c r="A96" s="31" t="s">
        <v>4380</v>
      </c>
      <c r="B96" s="217" t="s">
        <v>4381</v>
      </c>
      <c r="C96" s="32"/>
      <c r="D96" s="32"/>
      <c r="E96" s="32"/>
      <c r="F96" s="32"/>
      <c r="G96" s="32"/>
    </row>
    <row r="97" spans="1:7" ht="25.9">
      <c r="A97" s="33"/>
      <c r="B97" s="212" t="s">
        <v>4382</v>
      </c>
      <c r="C97" s="32"/>
      <c r="D97" s="32"/>
      <c r="E97" s="32"/>
      <c r="F97" s="32"/>
      <c r="G97" s="32"/>
    </row>
    <row r="98" spans="1:7">
      <c r="A98" s="33"/>
      <c r="B98" s="205" t="s">
        <v>4383</v>
      </c>
      <c r="C98" s="32"/>
      <c r="D98" s="32"/>
      <c r="E98" s="32"/>
      <c r="F98" s="32"/>
      <c r="G98" s="32"/>
    </row>
    <row r="99" spans="1:7" ht="140.25" customHeight="1">
      <c r="A99" s="33"/>
      <c r="B99" s="33"/>
      <c r="C99" s="32"/>
      <c r="D99" s="32"/>
      <c r="E99" s="32"/>
      <c r="F99" s="32"/>
      <c r="G99" s="32"/>
    </row>
    <row r="100" spans="1:7" ht="28.9">
      <c r="A100" s="33"/>
      <c r="B100" s="57" t="s">
        <v>4384</v>
      </c>
      <c r="C100" s="32"/>
      <c r="D100" s="32"/>
      <c r="E100" s="32"/>
      <c r="F100" s="32"/>
      <c r="G100" s="32"/>
    </row>
    <row r="101" spans="1:7" ht="273.75" customHeight="1">
      <c r="A101" s="29"/>
      <c r="B101" s="29"/>
      <c r="C101" s="28"/>
      <c r="D101" s="28"/>
      <c r="E101" s="28"/>
      <c r="F101" s="28"/>
      <c r="G101" s="28"/>
    </row>
    <row r="102" spans="1:7" ht="15.6">
      <c r="A102" s="29"/>
      <c r="B102" s="29"/>
      <c r="C102" s="28"/>
      <c r="D102" s="28"/>
      <c r="E102" s="28"/>
      <c r="F102" s="28"/>
      <c r="G102" s="28"/>
    </row>
    <row r="103" spans="1:7" ht="15.6">
      <c r="A103" s="29"/>
      <c r="B103" s="218" t="s">
        <v>4385</v>
      </c>
      <c r="C103" s="28"/>
      <c r="D103" s="28"/>
      <c r="E103" s="28"/>
      <c r="F103" s="28"/>
      <c r="G103" s="28"/>
    </row>
    <row r="104" spans="1:7" ht="267.75" customHeight="1">
      <c r="A104" s="29"/>
      <c r="B104" s="29"/>
      <c r="C104" s="28"/>
      <c r="D104" s="28"/>
      <c r="E104" s="28"/>
      <c r="F104" s="28"/>
      <c r="G104" s="28"/>
    </row>
    <row r="105" spans="1:7" ht="15.6">
      <c r="A105" s="29"/>
      <c r="B105" s="29"/>
      <c r="C105" s="28"/>
      <c r="D105" s="28"/>
      <c r="E105" s="28"/>
      <c r="F105" s="28"/>
      <c r="G105" s="28"/>
    </row>
    <row r="106" spans="1:7" ht="28.9">
      <c r="A106" s="31"/>
      <c r="B106" s="217" t="s">
        <v>4386</v>
      </c>
      <c r="C106" s="28"/>
      <c r="D106" s="28"/>
      <c r="E106" s="28"/>
      <c r="F106" s="28"/>
      <c r="G106" s="28"/>
    </row>
    <row r="107" spans="1:7" ht="28.9">
      <c r="A107" s="29"/>
      <c r="B107" s="219" t="s">
        <v>4387</v>
      </c>
      <c r="C107" s="28"/>
      <c r="D107" s="28"/>
      <c r="E107" s="28"/>
      <c r="F107" s="28"/>
      <c r="G107" s="28"/>
    </row>
    <row r="108" spans="1:7" ht="333" customHeight="1">
      <c r="A108" s="29"/>
      <c r="B108" s="29"/>
      <c r="C108" s="28"/>
      <c r="D108" s="28"/>
      <c r="E108" s="28"/>
      <c r="F108" s="28"/>
      <c r="G108" s="28"/>
    </row>
    <row r="109" spans="1:7" ht="15.6">
      <c r="A109" s="29"/>
      <c r="B109" s="29"/>
      <c r="C109" s="28"/>
      <c r="D109" s="28"/>
      <c r="E109" s="28"/>
      <c r="F109" s="28"/>
      <c r="G109" s="28"/>
    </row>
    <row r="110" spans="1:7" ht="25.9">
      <c r="A110" s="31"/>
      <c r="B110" s="216" t="s">
        <v>4388</v>
      </c>
      <c r="C110" s="28"/>
      <c r="D110" s="28"/>
      <c r="E110" s="28"/>
      <c r="F110" s="28"/>
      <c r="G110" s="28"/>
    </row>
    <row r="111" spans="1:7" ht="409.5" customHeight="1">
      <c r="A111" s="29"/>
      <c r="B111" s="29"/>
      <c r="C111" s="28"/>
      <c r="D111" s="28"/>
      <c r="E111" s="28"/>
      <c r="F111" s="28"/>
      <c r="G111" s="28"/>
    </row>
  </sheetData>
  <mergeCells count="2">
    <mergeCell ref="A1:B1"/>
    <mergeCell ref="A2:B2"/>
  </mergeCells>
  <hyperlinks>
    <hyperlink ref="B27" r:id="rId1" xr:uid="{DF41A7C7-CE2A-4870-8AAB-C92E8892234F}"/>
    <hyperlink ref="B26" r:id="rId2" xr:uid="{BCD6E164-4454-4308-8DBA-0FC79DEE3E3C}"/>
  </hyperlinks>
  <pageMargins left="0.7" right="0.7" top="0.75" bottom="0.75" header="0.3" footer="0.3"/>
  <pageSetup paperSize="9" scale="46" fitToHeight="0" orientation="portrait" r:id="rId3"/>
  <headerFooter>
    <oddHeader>&amp;C&amp;"-,Bold"&amp;14STRATEGIC Toolkit for Assessing Risks (STAR)&amp;RHow to use the STAR data collection tool</oddHeader>
    <oddFooter>&amp;R&amp;P</oddFooter>
  </headerFooter>
  <rowBreaks count="3" manualBreakCount="3">
    <brk id="39" max="1" man="1"/>
    <brk id="69" max="1" man="1"/>
    <brk id="99" max="1" man="1"/>
  </rowBreaks>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E03A-C025-4D0E-9658-B82C6A3F426C}">
  <sheetPr codeName="Sheet2">
    <tabColor theme="9"/>
  </sheetPr>
  <dimension ref="A1:AI51"/>
  <sheetViews>
    <sheetView showGridLines="0" workbookViewId="0">
      <pane xSplit="4" ySplit="12" topLeftCell="AD20" activePane="bottomRight" state="frozen"/>
      <selection pane="bottomRight" activeCell="AE21" sqref="AE21"/>
      <selection pane="bottomLeft" activeCell="A13" sqref="A13"/>
      <selection pane="topRight" activeCell="E1" sqref="E1"/>
    </sheetView>
  </sheetViews>
  <sheetFormatPr defaultColWidth="9.140625" defaultRowHeight="14.45"/>
  <cols>
    <col min="1" max="1" width="5.28515625" style="1" customWidth="1"/>
    <col min="2" max="2" width="30.42578125" style="1" customWidth="1"/>
    <col min="3" max="3" width="27.42578125" style="1" customWidth="1"/>
    <col min="4" max="4" width="31.42578125" style="1" customWidth="1"/>
    <col min="5" max="5" width="65.7109375" style="1" customWidth="1"/>
    <col min="6" max="7" width="16.42578125" style="1" customWidth="1"/>
    <col min="8" max="8" width="17.7109375" style="1" customWidth="1"/>
    <col min="9" max="10" width="16.42578125" style="1" customWidth="1"/>
    <col min="11" max="21" width="5.85546875" style="1" customWidth="1"/>
    <col min="22" max="22" width="6" style="1" customWidth="1"/>
    <col min="23" max="25" width="16.42578125" style="1" customWidth="1"/>
    <col min="26" max="26" width="41.85546875" style="1" customWidth="1"/>
    <col min="27" max="27" width="16.42578125" style="1" customWidth="1"/>
    <col min="28" max="28" width="41.85546875" style="1" customWidth="1"/>
    <col min="29" max="29" width="92.85546875" style="1" customWidth="1"/>
    <col min="30" max="31" width="41.85546875" style="1" customWidth="1"/>
    <col min="32" max="34" width="16.42578125" style="1" customWidth="1"/>
    <col min="35" max="16384" width="9.140625" style="1"/>
  </cols>
  <sheetData>
    <row r="1" spans="1:34" ht="31.15">
      <c r="A1" s="5" t="str">
        <f>INDEX(Languages!$A:$K,MATCH("D01",Languages!$A:$A,0),MATCH(Language,Languages!$1:$1,0))</f>
        <v>Стратешка процена ризика</v>
      </c>
      <c r="B1" s="6"/>
      <c r="C1" s="6"/>
      <c r="D1" s="6"/>
      <c r="E1" s="6"/>
      <c r="F1" s="6"/>
      <c r="G1" s="12" t="str">
        <f>IF(Workshop!$C$5 = 0, "", Workshop!$C$5)</f>
        <v>SERBIA</v>
      </c>
    </row>
    <row r="2" spans="1:34" ht="10.15" customHeight="1"/>
    <row r="3" spans="1:34" ht="5.0999999999999996" customHeight="1">
      <c r="A3" s="14"/>
      <c r="B3" s="15"/>
      <c r="C3" s="15"/>
      <c r="D3" s="15"/>
      <c r="E3" s="15"/>
      <c r="F3" s="15"/>
      <c r="G3" s="16"/>
    </row>
    <row r="4" spans="1:34">
      <c r="A4" s="17"/>
      <c r="B4" s="22" t="str">
        <f>Workshop!$B$5</f>
        <v>Држава/територија/област</v>
      </c>
      <c r="C4" s="23" t="str">
        <f>IF(Workshop!$C$5 = 0, "", Workshop!$C$5)</f>
        <v>SERBIA</v>
      </c>
      <c r="D4" s="13"/>
      <c r="E4" s="25"/>
      <c r="F4" s="13"/>
      <c r="G4" s="18"/>
    </row>
    <row r="5" spans="1:34">
      <c r="A5" s="17"/>
      <c r="B5" s="22" t="str">
        <f>Workshop!$B$6</f>
        <v>Ниво радионице</v>
      </c>
      <c r="C5" s="23" t="str">
        <f>IF(Workshop!$C$6 = 0, "", Workshop!$C$6)</f>
        <v>Локални</v>
      </c>
      <c r="D5" s="13"/>
      <c r="E5" s="13"/>
      <c r="F5" s="13"/>
      <c r="G5" s="18"/>
    </row>
    <row r="6" spans="1:34">
      <c r="A6" s="17"/>
      <c r="B6" s="22" t="str">
        <f>Workshop!$B$7</f>
        <v>Поднационалне области (ако је примењиво)</v>
      </c>
      <c r="C6" s="23" t="s">
        <v>4389</v>
      </c>
      <c r="D6" s="13"/>
      <c r="E6" s="13"/>
      <c r="F6" s="13"/>
      <c r="G6" s="18"/>
      <c r="L6" s="1" t="str">
        <f>BlankCell</f>
        <v/>
      </c>
    </row>
    <row r="7" spans="1:34">
      <c r="A7" s="17"/>
      <c r="B7" s="22" t="str">
        <f>Workshop!$B$8</f>
        <v>Додатне области</v>
      </c>
      <c r="C7" s="23" t="s">
        <v>4390</v>
      </c>
      <c r="D7" s="13"/>
      <c r="E7" s="13"/>
      <c r="F7" s="13"/>
      <c r="G7" s="24" t="str">
        <f>INDEX(Languages!$A:$K,MATCH("W07",Languages!$A:$A,0),MATCH(Language,Languages!$1:$1,0)) &amp;":    "&amp;IF(Workshop!$C$10=0,"No Start Date",TEXT(Workshop!$C$10,"d mmm yyy"))&amp;"  -  "&amp;IF(Workshop!$C$11=0,"No End Date",TEXT(Workshop!$C$11,"d mmm yyy"))</f>
        <v>Датум процене:    No Start Date  -  No End Date</v>
      </c>
    </row>
    <row r="8" spans="1:34" ht="5.0999999999999996" customHeight="1">
      <c r="A8" s="19"/>
      <c r="B8" s="20"/>
      <c r="C8" s="20"/>
      <c r="D8" s="20"/>
      <c r="E8" s="20"/>
      <c r="F8" s="20"/>
      <c r="G8" s="21"/>
    </row>
    <row r="10" spans="1:34" s="27" customFormat="1">
      <c r="A10" s="276" t="str">
        <f>INDEX(Languages!$A:$K,MATCH("D02",Languages!$A:$A,0),MATCH(Language,Languages!$1:$1,0))</f>
        <v>Идентификација опасности</v>
      </c>
      <c r="B10" s="276"/>
      <c r="C10" s="276"/>
      <c r="D10" s="276"/>
      <c r="E10" s="276" t="str">
        <f>INDEX(Languages!$A:$K,MATCH("D06",Languages!$A:$A,0),MATCH(Language,Languages!$1:$1,0))</f>
        <v>Изложеност</v>
      </c>
      <c r="F10" s="276"/>
      <c r="G10" s="276"/>
      <c r="H10" s="276"/>
      <c r="I10" s="276" t="str">
        <f>INDEX(Languages!$A:$K,MATCH("D11",Languages!$A:$A,0),MATCH(Language,Languages!$1:$1,0))</f>
        <v>Процена вероватноће</v>
      </c>
      <c r="J10" s="276"/>
      <c r="K10" s="276"/>
      <c r="L10" s="276"/>
      <c r="M10" s="276"/>
      <c r="N10" s="276"/>
      <c r="O10" s="276"/>
      <c r="P10" s="276"/>
      <c r="Q10" s="276"/>
      <c r="R10" s="276"/>
      <c r="S10" s="276"/>
      <c r="T10" s="276"/>
      <c r="U10" s="276"/>
      <c r="V10" s="276"/>
      <c r="W10" s="276"/>
      <c r="X10" s="276" t="str">
        <f>INDEX(Languages!$A:$K,MATCH("D16",Languages!$A:$A,0),MATCH(Language,Languages!$1:$1,0))</f>
        <v>Процена утицаја опасности</v>
      </c>
      <c r="Y10" s="276"/>
      <c r="Z10" s="276"/>
      <c r="AA10" s="276"/>
      <c r="AB10" s="276"/>
      <c r="AC10" s="276"/>
      <c r="AD10" s="276"/>
      <c r="AE10" s="276"/>
      <c r="AF10" s="276"/>
      <c r="AG10" s="276" t="str">
        <f>INDEX(Languages!$A:$K,MATCH("D26",Languages!$A:$A,0),MATCH(Language,Languages!$1:$1,0))</f>
        <v>Ниво поверења и ниво ризика</v>
      </c>
      <c r="AH10" s="276"/>
    </row>
    <row r="11" spans="1:34" s="27" customFormat="1" ht="15">
      <c r="A11" s="274" t="s">
        <v>4391</v>
      </c>
      <c r="B11" s="274" t="str">
        <f>INDEX(Languages!$A:$K,MATCH("D03",Languages!$A:$A,0),MATCH(Language,Languages!$1:$1,0))</f>
        <v>Подгрупа опасности (тип опасности)</v>
      </c>
      <c r="C11" s="274" t="str">
        <f>INDEX(Languages!$A:$K,MATCH("D04",Languages!$A:$A,0),MATCH(Language,Languages!$1:$1,0))</f>
        <v>Специфична опасност</v>
      </c>
      <c r="D11" s="274" t="str">
        <f>INDEX(Languages!$A:$K,MATCH("D05",Languages!$A:$A,0),MATCH(Language,Languages!$1:$1,0))</f>
        <v>Главна врста опасности</v>
      </c>
      <c r="E11" s="274" t="str">
        <f>INDEX(Languages!$A:$K,MATCH("D07",Languages!$A:$A,0),MATCH(Language,Languages!$1:$1,0))</f>
        <v>Здравствене последице</v>
      </c>
      <c r="F11" s="274" t="str">
        <f>INDEX(Languages!$A:$K,MATCH("D08",Languages!$A:$A,0),MATCH(Language,Languages!$1:$1,0))</f>
        <v>Скала</v>
      </c>
      <c r="G11" s="274" t="str">
        <f>INDEX(Languages!$A:$K,MATCH("D09",Languages!$A:$A,0),MATCH(Language,Languages!$1:$1,0))</f>
        <v>Географска област(а)</v>
      </c>
      <c r="H11" s="274" t="str">
        <f>INDEX(Languages!$A:$K,MATCH("D10",Languages!$A:$A,0),MATCH(Language,Languages!$1:$1,0))</f>
        <v>Изложеност</v>
      </c>
      <c r="I11" s="274" t="str">
        <f>INDEX(Languages!$A:$K,MATCH("D12",Languages!$A:$A,0),MATCH(Language,Languages!$1:$1,0))</f>
        <v>Фреквенција</v>
      </c>
      <c r="J11" s="274" t="str">
        <f>INDEX(Languages!$A:$K,MATCH("D13",Languages!$A:$A,0),MATCH(Language,Languages!$1:$1,0))</f>
        <v>Сезоналност</v>
      </c>
      <c r="K11" s="274" t="str">
        <f>INDEX(Languages!$A:$K,MATCH("D14",Languages!$A:$A,0),MATCH(Language,Languages!$1:$1,0))</f>
        <v>Сезонски календар</v>
      </c>
      <c r="L11" s="274"/>
      <c r="M11" s="274"/>
      <c r="N11" s="274"/>
      <c r="O11" s="274"/>
      <c r="P11" s="274"/>
      <c r="Q11" s="274"/>
      <c r="R11" s="274"/>
      <c r="S11" s="274"/>
      <c r="T11" s="274"/>
      <c r="U11" s="274"/>
      <c r="V11" s="274"/>
      <c r="W11" s="274" t="str">
        <f>INDEX(Languages!$A:$K,MATCH("D15",Languages!$A:$A,0),MATCH(Language,Languages!$1:$1,0))</f>
        <v>Вероватноћа</v>
      </c>
      <c r="X11" s="274" t="str">
        <f>INDEX(Languages!$A:$K,MATCH("D17",Languages!$A:$A,0),MATCH(Language,Languages!$1:$1,0))</f>
        <v>Озбиљност</v>
      </c>
      <c r="Y11" s="274" t="str">
        <f>INDEX(Languages!$A:$K,MATCH("D18",Languages!$A:$A,0),MATCH(Language,Languages!$1:$1,0))</f>
        <v>Рањивост</v>
      </c>
      <c r="Z11" s="274" t="str">
        <f>INDEX(Languages!$A:$K,MATCH("D19",Languages!$A:$A,0),MATCH(Language,Languages!$1:$1,0))</f>
        <v>Детаљи о рањивости (слободан унос)</v>
      </c>
      <c r="AA11" s="274" t="str">
        <f>INDEX(Languages!$A:$K,MATCH("D20",Languages!$A:$A,0),MATCH(Language,Languages!$1:$1,0))</f>
        <v>Капацитет суочавања</v>
      </c>
      <c r="AB11" s="277" t="str">
        <f>INDEX(Languages!$A:$K,MATCH("D20",Languages!$A:$A,0),MATCH(Language,Languages!$1:$1,0))</f>
        <v>Капацитет суочавања</v>
      </c>
      <c r="AC11" s="278"/>
      <c r="AD11" s="278"/>
      <c r="AE11" s="279"/>
      <c r="AF11" s="274" t="str">
        <f>INDEX(Languages!$A:$K,MATCH("D25",Languages!$A:$A,0),MATCH(Language,Languages!$1:$1,0))</f>
        <v>Утицај</v>
      </c>
      <c r="AG11" s="274" t="str">
        <f>INDEX(Languages!$A:$K,MATCH("D27",Languages!$A:$A,0),MATCH(Language,Languages!$1:$1,0))</f>
        <v>Ниво поверења ( тј. поверење у податке који су били доступни)</v>
      </c>
      <c r="AH11" s="274" t="str">
        <f>INDEX(Languages!$A:$K,MATCH("D28",Languages!$A:$A,0),MATCH(Language,Languages!$1:$1,0))</f>
        <v>Ниво ризика</v>
      </c>
    </row>
    <row r="12" spans="1:34" s="27" customFormat="1">
      <c r="A12" s="275"/>
      <c r="B12" s="275"/>
      <c r="C12" s="275"/>
      <c r="D12" s="275"/>
      <c r="E12" s="275"/>
      <c r="F12" s="275"/>
      <c r="G12" s="275"/>
      <c r="H12" s="275"/>
      <c r="I12" s="275"/>
      <c r="J12" s="275"/>
      <c r="K12" s="247" t="str">
        <f>TEXT(1*29, "mmm")</f>
        <v>Jan</v>
      </c>
      <c r="L12" s="247" t="str">
        <f>TEXT(2*29, "mmm")</f>
        <v>Feb</v>
      </c>
      <c r="M12" s="247" t="str">
        <f>TEXT(3*29, "mmm")</f>
        <v>Mar</v>
      </c>
      <c r="N12" s="247" t="str">
        <f>TEXT(4*29, "mmm")</f>
        <v>Apr</v>
      </c>
      <c r="O12" s="247" t="str">
        <f>TEXT(5*29, "mmm")</f>
        <v>May</v>
      </c>
      <c r="P12" s="247" t="str">
        <f>TEXT(6*29, "mmm")</f>
        <v>Jun</v>
      </c>
      <c r="Q12" s="247" t="str">
        <f>TEXT(7*29, "mmm")</f>
        <v>Jul</v>
      </c>
      <c r="R12" s="247" t="str">
        <f>TEXT(8*29, "mmm")</f>
        <v>Aug</v>
      </c>
      <c r="S12" s="247" t="str">
        <f>TEXT(9*29, "mmm")</f>
        <v>Sep</v>
      </c>
      <c r="T12" s="247" t="str">
        <f>TEXT(10*29, "mmm")</f>
        <v>Oct</v>
      </c>
      <c r="U12" s="247" t="str">
        <f>TEXT(11*29, "mmm")</f>
        <v>Nov</v>
      </c>
      <c r="V12" s="247" t="str">
        <f>TEXT(12*29, "mmm")</f>
        <v>Dec</v>
      </c>
      <c r="W12" s="275"/>
      <c r="X12" s="275"/>
      <c r="Y12" s="275"/>
      <c r="Z12" s="275"/>
      <c r="AA12" s="275"/>
      <c r="AB12" s="226" t="str">
        <f>INDEX(Languages!$A:$K,MATCH("D21",Languages!$A:$A,0),MATCH(Language,Languages!$1:$1,0))</f>
        <v>Управљање, координација и ресурси</v>
      </c>
      <c r="AC12" s="226" t="str">
        <f>INDEX(Languages!$A:$K,MATCH("D22",Languages!$A:$A,0),MATCH(Language,Languages!$1:$1,0))</f>
        <v>Капацитет здравственог сектора</v>
      </c>
      <c r="AD12" s="226" t="str">
        <f>INDEX(Languages!$A:$K,MATCH("D23",Languages!$A:$A,0),MATCH(Language,Languages!$1:$1,0))</f>
        <v>Капацитет нездравственог сектора</v>
      </c>
      <c r="AE12" s="226" t="str">
        <f>INDEX(Languages!$A:$K,MATCH("D24",Languages!$A:$A,0),MATCH(Language,Languages!$1:$1,0))</f>
        <v>Капацитет заједнице</v>
      </c>
      <c r="AF12" s="275"/>
      <c r="AG12" s="275"/>
      <c r="AH12" s="275"/>
    </row>
    <row r="13" spans="1:34" ht="41.25" customHeight="1">
      <c r="A13" s="233">
        <v>1</v>
      </c>
      <c r="B13" s="234" t="s">
        <v>4102</v>
      </c>
      <c r="C13" s="234" t="s">
        <v>4164</v>
      </c>
      <c r="D13" s="239" t="str">
        <f ca="1">_xlfn.IFNA(VLOOKUP(B13,Helper!AC:AD,2,FALSE),"")</f>
        <v>Биолошки</v>
      </c>
      <c r="E13" s="240" t="str">
        <f>_xlfn.IFNA(IF(VLOOKUP($C13, Consequences!B:C, 2, FALSE)=0, "", VLOOKUP($C13, Consequences!B:C, 2, FALSE)), "")</f>
        <v>(1) Изненадна појава грознице, кашља (обично сув), главобоља, бол у мишићима и зглобовима, тешка малаксалост (лоше стање), бол у грлу и цурење из носа.
(2) Тешка болест или смрт се јавља нарочито код људи са високим ризиком, као што су труднице, деца млађа од 59 месеци и старије особе.
(3) Здравствени радници су под високим ризиком да добију инфекцију вирусом грипа због повећане изложености пацијентима и ризику даљег ширења, посебно на угрожене особе.
(4) Хоспитализација због сезонског грипа доводи до губитка радних дана због болести, смањења квалитета живота услед секундарних инфекција, повећаног изостајања из школе и повећаног коришћења болничких ресурса.
(5) Социо-економски губици
()</v>
      </c>
      <c r="F13" s="234" t="s">
        <v>4059</v>
      </c>
      <c r="G13" s="234" t="s">
        <v>4390</v>
      </c>
      <c r="H13" s="241">
        <v>33000</v>
      </c>
      <c r="I13" s="234" t="s">
        <v>4063</v>
      </c>
      <c r="J13" s="234" t="s">
        <v>4392</v>
      </c>
      <c r="K13" s="234">
        <v>4</v>
      </c>
      <c r="L13" s="234">
        <v>4</v>
      </c>
      <c r="M13" s="234">
        <v>4</v>
      </c>
      <c r="N13" s="234">
        <v>3</v>
      </c>
      <c r="O13" s="234">
        <v>1</v>
      </c>
      <c r="P13" s="234">
        <v>1</v>
      </c>
      <c r="Q13" s="234">
        <v>1</v>
      </c>
      <c r="R13" s="234">
        <v>1</v>
      </c>
      <c r="S13" s="234">
        <v>1</v>
      </c>
      <c r="T13" s="234">
        <v>2</v>
      </c>
      <c r="U13" s="234">
        <v>3</v>
      </c>
      <c r="V13" s="234">
        <v>4</v>
      </c>
      <c r="W13" s="234" t="s">
        <v>3917</v>
      </c>
      <c r="X13" s="234" t="s">
        <v>3939</v>
      </c>
      <c r="Y13" s="234" t="s">
        <v>3939</v>
      </c>
      <c r="Z13" s="242" t="s">
        <v>4393</v>
      </c>
      <c r="AA13" s="234" t="s">
        <v>3939</v>
      </c>
      <c r="AB13" s="242" t="s">
        <v>4394</v>
      </c>
      <c r="AC13" s="227" t="s">
        <v>4395</v>
      </c>
      <c r="AD13" s="222" t="s">
        <v>4396</v>
      </c>
      <c r="AE13" s="222" t="s">
        <v>4397</v>
      </c>
      <c r="AF13" s="233" t="str">
        <f>_xlfn.IFNA(VLOOKUP(ROUND((VLOOKUP(X13, tblSeverity[#All], 2, FALSE) + VLOOKUP(Y13, tblVulnerability[#All], 2, FALSE) + VLOOKUP(AA13, tblCopingCapacity[#All], 2, FALSE))/3, 0), tblImpact[#All], 2, FALSE), "")</f>
        <v>Умерен</v>
      </c>
      <c r="AG13" s="234" t="s">
        <v>4086</v>
      </c>
      <c r="AH13" s="233" t="str">
        <f>_xlfn.IFNA(VLOOKUP(ROUND((VLOOKUP(X13, tblSeverity[#All], 2, FALSE) + VLOOKUP(Y13, tblVulnerability[#All], 2, FALSE) + VLOOKUP(AA13, tblCopingCapacity[#All], 2, FALSE))/3, 0) * VLOOKUP(W13, tblLikelihood[#All], 2, FALSE),tblRiskLevel[#All], 3, TRUE), "")</f>
        <v>Висок</v>
      </c>
    </row>
    <row r="14" spans="1:34" ht="45" customHeight="1">
      <c r="A14" s="233">
        <v>2</v>
      </c>
      <c r="B14" s="234" t="s">
        <v>4099</v>
      </c>
      <c r="C14" s="234" t="s">
        <v>4152</v>
      </c>
      <c r="D14" s="239" t="str">
        <f ca="1">_xlfn.IFNA(VLOOKUP(B14,Helper!AC:AD,2,FALSE),"")</f>
        <v>Хидрометеоролошки</v>
      </c>
      <c r="E14" s="240" t="str">
        <f>_xlfn.IFNA(IF(VLOOKUP($C14, Consequences!B:C, 2, FALSE)=0, "", VLOOKUP($C14, Consequences!B:C, 2, FALSE)), "")</f>
        <v xml:space="preserve">(1) Утапање (чини 75% смртних случајева у поплавним катастрофама)
(2) Смрт од физичке трауме, срчаног удара, струјног удара, тровања угљен-моноксидом или пожара повезаних са поплавама
(3) Болести које се преносе водом и векторима, као што су колера, тифус или маларија
(4) Повреде, као што су посекотине или убоди од евакуације и чишћења у случају чишћења након катастрофе
хемијских опасности
(5) Утицаји на ментално здравље у вези са ванредним ситуацијама
(6) Ометени рад здравственог система, оштећени објекти и услуге, остављајући заједнице без приступа здравственој заштити
(7) Оштећена основна инфраструктура, као што су залихе хране и воде, и сигурно склониште“
</v>
      </c>
      <c r="F14" s="234" t="s">
        <v>4059</v>
      </c>
      <c r="G14" s="266" t="s">
        <v>4398</v>
      </c>
      <c r="H14" s="234">
        <v>6000</v>
      </c>
      <c r="I14" s="234" t="s">
        <v>4067</v>
      </c>
      <c r="J14" s="234" t="s">
        <v>4392</v>
      </c>
      <c r="K14" s="234">
        <v>1</v>
      </c>
      <c r="L14" s="234">
        <v>1</v>
      </c>
      <c r="M14" s="234">
        <v>2</v>
      </c>
      <c r="N14" s="234">
        <v>3</v>
      </c>
      <c r="O14" s="234">
        <v>4</v>
      </c>
      <c r="P14" s="234">
        <v>4</v>
      </c>
      <c r="Q14" s="234">
        <v>1</v>
      </c>
      <c r="R14" s="234">
        <v>1</v>
      </c>
      <c r="S14" s="234">
        <v>1</v>
      </c>
      <c r="T14" s="234">
        <v>1</v>
      </c>
      <c r="U14" s="234">
        <v>3</v>
      </c>
      <c r="V14" s="234">
        <v>1</v>
      </c>
      <c r="W14" s="234" t="s">
        <v>3909</v>
      </c>
      <c r="X14" s="234" t="s">
        <v>3889</v>
      </c>
      <c r="Y14" s="234" t="s">
        <v>3939</v>
      </c>
      <c r="Z14" s="236" t="s">
        <v>4399</v>
      </c>
      <c r="AA14" s="234" t="s">
        <v>4082</v>
      </c>
      <c r="AB14" s="267" t="s">
        <v>4400</v>
      </c>
      <c r="AC14" s="223" t="s">
        <v>4401</v>
      </c>
      <c r="AD14" s="266" t="s">
        <v>4402</v>
      </c>
      <c r="AE14" s="224" t="s">
        <v>4403</v>
      </c>
      <c r="AF14" s="233" t="str">
        <f>_xlfn.IFNA(VLOOKUP(ROUND((VLOOKUP(X14, tblSeverity[#All], 2, FALSE) + VLOOKUP(Y14, tblVulnerability[#All], 2, FALSE) + VLOOKUP(AA14, tblCopingCapacity[#All], 2, FALSE))/3, 0), tblImpact[#All], 2, FALSE), "")</f>
        <v>Умерен</v>
      </c>
      <c r="AG14" s="234" t="s">
        <v>4090</v>
      </c>
      <c r="AH14" s="233" t="str">
        <f>_xlfn.IFNA(VLOOKUP(ROUND((VLOOKUP(X14, tblSeverity[#All], 2, FALSE) + VLOOKUP(Y14, tblVulnerability[#All], 2, FALSE) + VLOOKUP(AA14, tblCopingCapacity[#All], 2, FALSE))/3, 0) * VLOOKUP(W14, tblLikelihood[#All], 2, FALSE),tblRiskLevel[#All], 3, TRUE), "")</f>
        <v>Умерен</v>
      </c>
    </row>
    <row r="15" spans="1:34" ht="50.1" customHeight="1">
      <c r="A15" s="233">
        <v>3</v>
      </c>
      <c r="B15" s="234" t="s">
        <v>4104</v>
      </c>
      <c r="C15" s="234" t="s">
        <v>4201</v>
      </c>
      <c r="D15" s="239" t="str">
        <f ca="1">_xlfn.IFNA(VLOOKUP(B15,Helper!AC:AD,2,FALSE),"")</f>
        <v>Биолошки</v>
      </c>
      <c r="E15" s="240" t="str">
        <f>_xlfn.IFNA(IF(VLOOKUP($C15, Consequences!B:C, 2, FALSE)=0, "", VLOOKUP($C15, Consequences!B:C, 2, FALSE)), "")</f>
        <v>(1) Грозница, главобоља, умор и болови у телу, мучнина, повраћање, повремено са кожним осипом (на трупу) и отеченим лимфним жлездама
(3) Може изазвати фатално неуролошко обољење код људи
(4) Симптоми тешке болести или неуроинвазивне болести укључују главобољу, високу температуру, укоченост врата, ступор, дезоријентацију, кому, дрхтање, конвулзије, слабост мишића и парализу.</v>
      </c>
      <c r="F15" s="234" t="s">
        <v>4059</v>
      </c>
      <c r="G15" s="234" t="s">
        <v>4390</v>
      </c>
      <c r="H15" s="234">
        <v>9500</v>
      </c>
      <c r="I15" s="234" t="s">
        <v>4071</v>
      </c>
      <c r="J15" s="234" t="s">
        <v>4392</v>
      </c>
      <c r="K15" s="234">
        <v>1</v>
      </c>
      <c r="L15" s="234">
        <v>1</v>
      </c>
      <c r="M15" s="234">
        <v>1</v>
      </c>
      <c r="N15" s="234">
        <v>1</v>
      </c>
      <c r="O15" s="234">
        <v>2</v>
      </c>
      <c r="P15" s="234">
        <v>3</v>
      </c>
      <c r="Q15" s="234">
        <v>4</v>
      </c>
      <c r="R15" s="234">
        <v>4</v>
      </c>
      <c r="S15" s="234">
        <v>3</v>
      </c>
      <c r="T15" s="234">
        <v>2</v>
      </c>
      <c r="U15" s="234">
        <v>1</v>
      </c>
      <c r="V15" s="234">
        <v>1</v>
      </c>
      <c r="W15" s="234" t="s">
        <v>3913</v>
      </c>
      <c r="X15" s="234" t="s">
        <v>3889</v>
      </c>
      <c r="Y15" s="234" t="s">
        <v>4082</v>
      </c>
      <c r="Z15" s="236" t="s">
        <v>4404</v>
      </c>
      <c r="AA15" s="234" t="s">
        <v>3939</v>
      </c>
      <c r="AB15" s="243" t="s">
        <v>4405</v>
      </c>
      <c r="AC15" s="222" t="s">
        <v>4406</v>
      </c>
      <c r="AD15" s="266" t="s">
        <v>4407</v>
      </c>
      <c r="AE15" s="223" t="s">
        <v>4408</v>
      </c>
      <c r="AF15" s="233" t="str">
        <f>_xlfn.IFNA(VLOOKUP(ROUND((VLOOKUP(X15, tblSeverity[#All], 2, FALSE) + VLOOKUP(Y15, tblVulnerability[#All], 2, FALSE) + VLOOKUP(AA15, tblCopingCapacity[#All], 2, FALSE))/3, 0), tblImpact[#All], 2, FALSE), "")</f>
        <v>Умерен</v>
      </c>
      <c r="AG15" s="234" t="s">
        <v>4090</v>
      </c>
      <c r="AH15" s="233" t="str">
        <f>_xlfn.IFNA(VLOOKUP(ROUND((VLOOKUP(X15, tblSeverity[#All], 2, FALSE) + VLOOKUP(Y15, tblVulnerability[#All], 2, FALSE) + VLOOKUP(AA15, tblCopingCapacity[#All], 2, FALSE))/3, 0) * VLOOKUP(W15, tblLikelihood[#All], 2, FALSE),tblRiskLevel[#All], 3, TRUE), "")</f>
        <v>Висок</v>
      </c>
    </row>
    <row r="16" spans="1:34" ht="50.1" customHeight="1">
      <c r="A16" s="233">
        <v>4</v>
      </c>
      <c r="B16" s="234" t="s">
        <v>4123</v>
      </c>
      <c r="C16" s="234" t="s">
        <v>4313</v>
      </c>
      <c r="D16" s="239" t="str">
        <f ca="1">_xlfn.IFNA(VLOOKUP(B16,Helper!AC:AD,2,FALSE),"")</f>
        <v>Заштита животне средине</v>
      </c>
      <c r="E16" s="253" t="s">
        <v>35</v>
      </c>
      <c r="F16" s="234" t="s">
        <v>4059</v>
      </c>
      <c r="G16" s="234" t="s">
        <v>4390</v>
      </c>
      <c r="H16" s="234">
        <v>30000</v>
      </c>
      <c r="I16" s="234" t="s">
        <v>4063</v>
      </c>
      <c r="J16" s="234" t="s">
        <v>4392</v>
      </c>
      <c r="K16" s="234">
        <v>4</v>
      </c>
      <c r="L16" s="234">
        <v>4</v>
      </c>
      <c r="M16" s="234">
        <v>3</v>
      </c>
      <c r="N16" s="234">
        <v>2</v>
      </c>
      <c r="O16" s="234">
        <v>1</v>
      </c>
      <c r="P16" s="234">
        <v>1</v>
      </c>
      <c r="Q16" s="234">
        <v>1</v>
      </c>
      <c r="R16" s="234">
        <v>1</v>
      </c>
      <c r="S16" s="234">
        <v>1</v>
      </c>
      <c r="T16" s="234">
        <v>3</v>
      </c>
      <c r="U16" s="234">
        <v>4</v>
      </c>
      <c r="V16" s="234">
        <v>4</v>
      </c>
      <c r="W16" s="234" t="s">
        <v>3917</v>
      </c>
      <c r="X16" s="234" t="s">
        <v>3939</v>
      </c>
      <c r="Y16" s="234" t="s">
        <v>3939</v>
      </c>
      <c r="Z16" s="244" t="s">
        <v>4409</v>
      </c>
      <c r="AA16" s="234" t="s">
        <v>4082</v>
      </c>
      <c r="AB16" s="227" t="s">
        <v>4410</v>
      </c>
      <c r="AC16" s="223" t="s">
        <v>4411</v>
      </c>
      <c r="AD16" s="224" t="s">
        <v>4412</v>
      </c>
      <c r="AE16" s="223" t="s">
        <v>4413</v>
      </c>
      <c r="AF16" s="233" t="str">
        <f>_xlfn.IFNA(VLOOKUP(ROUND((VLOOKUP(X16, tblSeverity[#All], 2, FALSE) + VLOOKUP(Y16, tblVulnerability[#All], 2, FALSE) + VLOOKUP(AA16, tblCopingCapacity[#All], 2, FALSE))/3, 0), tblImpact[#All], 2, FALSE), "")</f>
        <v>Озбиљан</v>
      </c>
      <c r="AG16" s="234" t="s">
        <v>4086</v>
      </c>
      <c r="AH16" s="233" t="str">
        <f>_xlfn.IFNA(VLOOKUP(ROUND((VLOOKUP(X16, tblSeverity[#All], 2, FALSE) + VLOOKUP(Y16, tblVulnerability[#All], 2, FALSE) + VLOOKUP(AA16, tblCopingCapacity[#All], 2, FALSE))/3, 0) * VLOOKUP(W16, tblLikelihood[#All], 2, FALSE),tblRiskLevel[#All], 3, TRUE), "")</f>
        <v>Веома висок</v>
      </c>
    </row>
    <row r="17" spans="1:35" ht="50.1" customHeight="1">
      <c r="A17" s="233">
        <v>5</v>
      </c>
      <c r="B17" s="234" t="s">
        <v>4102</v>
      </c>
      <c r="C17" s="249" t="s">
        <v>4166</v>
      </c>
      <c r="D17" s="239" t="str">
        <f ca="1">_xlfn.IFNA(VLOOKUP(B17,Helper!AC:AD,2,FALSE),"")</f>
        <v>Биолошки</v>
      </c>
      <c r="E17" s="240" t="str">
        <f>_xlfn.IFNA(IF(VLOOKUP($C17, Consequences!B:C, 2, FALSE)=0, "", VLOOKUP($C17, Consequences!B:C, 2, FALSE)), "")</f>
        <v>(1) Почетни симптоми обично укључују: високу температуру, цурење из носа, крваве очи и ситне беле тачке на унутрашњој страни уста, осип који се развија касније током развоја болести
(2) Озбиљне компликације укључују слепило, енцефалитис, тешку дијареју и сродну дехидрацију, тешке респираторне инфекције као што је пнеумонија и смрт</v>
      </c>
      <c r="F17" s="234" t="s">
        <v>4059</v>
      </c>
      <c r="G17" s="234" t="s">
        <v>4390</v>
      </c>
      <c r="H17" s="241">
        <v>16000</v>
      </c>
      <c r="I17" s="234" t="s">
        <v>4071</v>
      </c>
      <c r="J17" s="234" t="s">
        <v>4392</v>
      </c>
      <c r="K17" s="234">
        <v>4</v>
      </c>
      <c r="L17" s="234">
        <v>4</v>
      </c>
      <c r="M17" s="234">
        <v>3</v>
      </c>
      <c r="N17" s="234">
        <v>2</v>
      </c>
      <c r="O17" s="234">
        <v>1</v>
      </c>
      <c r="P17" s="234">
        <v>1</v>
      </c>
      <c r="Q17" s="234">
        <v>1</v>
      </c>
      <c r="R17" s="234">
        <v>1</v>
      </c>
      <c r="S17" s="234">
        <v>2</v>
      </c>
      <c r="T17" s="234">
        <v>3</v>
      </c>
      <c r="U17" s="234">
        <v>4</v>
      </c>
      <c r="V17" s="234">
        <v>4</v>
      </c>
      <c r="W17" s="234" t="s">
        <v>3909</v>
      </c>
      <c r="X17" s="234" t="s">
        <v>3939</v>
      </c>
      <c r="Y17" s="234" t="s">
        <v>3939</v>
      </c>
      <c r="Z17" s="245" t="s">
        <v>4414</v>
      </c>
      <c r="AA17" s="234" t="s">
        <v>3939</v>
      </c>
      <c r="AB17" s="265" t="s">
        <v>4415</v>
      </c>
      <c r="AC17" s="222" t="s">
        <v>4416</v>
      </c>
      <c r="AD17" s="223" t="s">
        <v>4417</v>
      </c>
      <c r="AE17" s="223" t="s">
        <v>4418</v>
      </c>
      <c r="AF17" s="233" t="str">
        <f>_xlfn.IFNA(VLOOKUP(ROUND((VLOOKUP(X17, tblSeverity[#All], 2, FALSE) + VLOOKUP(Y17, tblVulnerability[#All], 2, FALSE) + VLOOKUP(AA17, tblCopingCapacity[#All], 2, FALSE))/3, 0), tblImpact[#All], 2, FALSE), "")</f>
        <v>Умерен</v>
      </c>
      <c r="AG17" s="234" t="s">
        <v>4086</v>
      </c>
      <c r="AH17" s="233" t="str">
        <f>_xlfn.IFNA(VLOOKUP(ROUND((VLOOKUP(X17, tblSeverity[#All], 2, FALSE) + VLOOKUP(Y17, tblVulnerability[#All], 2, FALSE) + VLOOKUP(AA17, tblCopingCapacity[#All], 2, FALSE))/3, 0) * VLOOKUP(W17, tblLikelihood[#All], 2, FALSE),tblRiskLevel[#All], 3, TRUE), "")</f>
        <v>Умерен</v>
      </c>
    </row>
    <row r="18" spans="1:35" ht="50.1" customHeight="1">
      <c r="A18" s="233">
        <v>6</v>
      </c>
      <c r="B18" s="237" t="s">
        <v>4111</v>
      </c>
      <c r="C18" s="261" t="s">
        <v>165</v>
      </c>
      <c r="D18" s="248" t="str">
        <f ca="1">_xlfn.IFNA(VLOOKUP(B18,Helper!AC:AD,2,FALSE),"")</f>
        <v>Биолошки</v>
      </c>
      <c r="E18" s="240" t="str">
        <f>_xlfn.IFNA(IF(VLOOKUP($C18, Consequences!B:C, 2, FALSE)=0, "", VLOOKUP($C18, Consequences!B:C, 2, FALSE)), "")</f>
        <v>(1) Повишена температура
(2) Знојење (профузно знојење, интезивнг  мириса, посебно ноћу) 
(3) Грозница
(4) Атралгије
(5) Слабост
(6) Депресија 
(7) Главобоља
(8) Анорексија</v>
      </c>
      <c r="F18" s="234" t="s">
        <v>4059</v>
      </c>
      <c r="G18" s="262" t="s">
        <v>4419</v>
      </c>
      <c r="H18" s="241">
        <v>100</v>
      </c>
      <c r="I18" s="234" t="s">
        <v>4075</v>
      </c>
      <c r="J18" s="234" t="s">
        <v>4392</v>
      </c>
      <c r="K18" s="234">
        <v>1</v>
      </c>
      <c r="L18" s="234">
        <v>2</v>
      </c>
      <c r="M18" s="234">
        <v>2</v>
      </c>
      <c r="N18" s="234">
        <v>1</v>
      </c>
      <c r="O18" s="234">
        <v>1</v>
      </c>
      <c r="P18" s="234">
        <v>1</v>
      </c>
      <c r="Q18" s="234">
        <v>1</v>
      </c>
      <c r="R18" s="234">
        <v>1</v>
      </c>
      <c r="S18" s="234">
        <v>1</v>
      </c>
      <c r="T18" s="234">
        <v>1</v>
      </c>
      <c r="U18" s="234">
        <v>1</v>
      </c>
      <c r="V18" s="234">
        <v>1</v>
      </c>
      <c r="W18" s="234" t="s">
        <v>3905</v>
      </c>
      <c r="X18" s="234" t="s">
        <v>3889</v>
      </c>
      <c r="Y18" s="234" t="s">
        <v>3934</v>
      </c>
      <c r="Z18" s="259" t="s">
        <v>4420</v>
      </c>
      <c r="AA18" s="234" t="s">
        <v>4082</v>
      </c>
      <c r="AB18" s="243" t="s">
        <v>4421</v>
      </c>
      <c r="AC18" s="227" t="s">
        <v>4422</v>
      </c>
      <c r="AD18" s="222" t="s">
        <v>4423</v>
      </c>
      <c r="AE18" s="223" t="s">
        <v>4424</v>
      </c>
      <c r="AF18" s="233" t="str">
        <f>_xlfn.IFNA(VLOOKUP(ROUND((VLOOKUP(X18, tblSeverity[#All], 2, FALSE) + VLOOKUP(Y18, tblVulnerability[#All], 2, FALSE) + VLOOKUP(AA18, tblCopingCapacity[#All], 2, FALSE))/3, 0), tblImpact[#All], 2, FALSE), "")</f>
        <v>Умерен</v>
      </c>
      <c r="AG18" s="234" t="s">
        <v>4090</v>
      </c>
      <c r="AH18" s="233" t="str">
        <f>_xlfn.IFNA(VLOOKUP(ROUND((VLOOKUP(X18, tblSeverity[#All], 2, FALSE) + VLOOKUP(Y18, tblVulnerability[#All], 2, FALSE) + VLOOKUP(AA18, tblCopingCapacity[#All], 2, FALSE))/3, 0) * VLOOKUP(W18, tblLikelihood[#All], 2, FALSE),tblRiskLevel[#All], 3, TRUE), "")</f>
        <v>Низак</v>
      </c>
    </row>
    <row r="19" spans="1:35" ht="50.1" customHeight="1">
      <c r="A19" s="233">
        <v>7</v>
      </c>
      <c r="B19" s="234" t="s">
        <v>4102</v>
      </c>
      <c r="C19" s="250" t="s">
        <v>40</v>
      </c>
      <c r="D19" s="239" t="str">
        <f ca="1">_xlfn.IFNA(VLOOKUP(B19,Helper!AC:AD,2,FALSE),"")</f>
        <v>Биолошки</v>
      </c>
      <c r="E19" s="240" t="str">
        <f>_xlfn.IFNA(IF(VLOOKUP($C19, Consequences!B:C, 2, FALSE)=0, "", VLOOKUP($C19, Consequences!B:C, 2, FALSE)), "")</f>
        <v>(1) Грозница, кашаљ, аносмија, агеузија, кратак дах, слабост, респираторни дистрес, оштећење органа,
(2) Повећане потребе за менталним здрављем и психолошком подршком,
(3) Социо-економски поремећаји, укључујући губитак породичног прихода
(4) Поремећај здравственог система, укључујући рутинске имунизације, повећану потражњу за болничким услугама (укључујући пријем + интензивну негу) итд.
(5) Стање након КОВИД-19: обично 3 месеца од почетка КОВИДА-19 са симптомима који трају најмање 2 месеца и не могу се објаснити алтернативном дијагнозом. Уобичајени симптоми укључују умор, кратак дах, когнитивну дисфункцију, али и друге и генерално утичу на свакодневно функционисање.</v>
      </c>
      <c r="F19" s="234" t="s">
        <v>4059</v>
      </c>
      <c r="G19" s="234" t="s">
        <v>4390</v>
      </c>
      <c r="H19" s="241">
        <v>44000</v>
      </c>
      <c r="I19" s="234" t="s">
        <v>4063</v>
      </c>
      <c r="J19" s="234" t="s">
        <v>4392</v>
      </c>
      <c r="K19" s="234">
        <v>3</v>
      </c>
      <c r="L19" s="234">
        <v>4</v>
      </c>
      <c r="M19" s="234">
        <v>4</v>
      </c>
      <c r="N19" s="234">
        <v>3</v>
      </c>
      <c r="O19" s="234">
        <v>2</v>
      </c>
      <c r="P19" s="234">
        <v>1</v>
      </c>
      <c r="Q19" s="234">
        <v>3</v>
      </c>
      <c r="R19" s="234">
        <v>4</v>
      </c>
      <c r="S19" s="234">
        <v>4</v>
      </c>
      <c r="T19" s="234">
        <v>2</v>
      </c>
      <c r="U19" s="234">
        <v>2</v>
      </c>
      <c r="V19" s="234">
        <v>3</v>
      </c>
      <c r="W19" s="234" t="s">
        <v>3917</v>
      </c>
      <c r="X19" s="234" t="s">
        <v>3939</v>
      </c>
      <c r="Y19" s="234" t="s">
        <v>3939</v>
      </c>
      <c r="Z19" s="222" t="s">
        <v>4425</v>
      </c>
      <c r="AA19" s="234" t="s">
        <v>3939</v>
      </c>
      <c r="AB19" s="246" t="s">
        <v>4426</v>
      </c>
      <c r="AC19" s="223" t="s">
        <v>4427</v>
      </c>
      <c r="AD19" s="222" t="s">
        <v>4428</v>
      </c>
      <c r="AE19" s="223" t="s">
        <v>4429</v>
      </c>
      <c r="AF19" s="233" t="str">
        <f>_xlfn.IFNA(VLOOKUP(ROUND((VLOOKUP(X19, tblSeverity[#All], 2, FALSE) + VLOOKUP(Y19, tblVulnerability[#All], 2, FALSE) + VLOOKUP(AA19, tblCopingCapacity[#All], 2, FALSE))/3, 0), tblImpact[#All], 2, FALSE), "")</f>
        <v>Умерен</v>
      </c>
      <c r="AG19" s="234" t="s">
        <v>4090</v>
      </c>
      <c r="AH19" s="233" t="str">
        <f>_xlfn.IFNA(VLOOKUP(ROUND((VLOOKUP(X19, tblSeverity[#All], 2, FALSE) + VLOOKUP(Y19, tblVulnerability[#All], 2, FALSE) + VLOOKUP(AA19, tblCopingCapacity[#All], 2, FALSE))/3, 0) * VLOOKUP(W19, tblLikelihood[#All], 2, FALSE),tblRiskLevel[#All], 3, TRUE), "")</f>
        <v>Висок</v>
      </c>
    </row>
    <row r="20" spans="1:35" ht="50.1" customHeight="1">
      <c r="A20" s="233">
        <v>8</v>
      </c>
      <c r="B20" s="234" t="s">
        <v>4099</v>
      </c>
      <c r="C20" s="234" t="s">
        <v>4148</v>
      </c>
      <c r="D20" s="239" t="str">
        <f ca="1">_xlfn.IFNA(VLOOKUP(B20,Helper!AC:AD,2,FALSE),"")</f>
        <v>Хидрометеоролошки</v>
      </c>
      <c r="E20" s="251" t="s">
        <v>4430</v>
      </c>
      <c r="F20" s="234" t="s">
        <v>4059</v>
      </c>
      <c r="G20" s="234" t="s">
        <v>4390</v>
      </c>
      <c r="H20" s="234">
        <v>25000</v>
      </c>
      <c r="I20" s="234" t="s">
        <v>4067</v>
      </c>
      <c r="J20" s="234" t="s">
        <v>4392</v>
      </c>
      <c r="K20" s="234">
        <v>1</v>
      </c>
      <c r="L20" s="234">
        <v>1</v>
      </c>
      <c r="M20" s="234">
        <v>1</v>
      </c>
      <c r="N20" s="234">
        <v>1</v>
      </c>
      <c r="O20" s="234">
        <v>1</v>
      </c>
      <c r="P20" s="234">
        <v>4</v>
      </c>
      <c r="Q20" s="234">
        <v>4</v>
      </c>
      <c r="R20" s="234">
        <v>4</v>
      </c>
      <c r="S20" s="234">
        <v>3</v>
      </c>
      <c r="T20" s="234">
        <v>1</v>
      </c>
      <c r="U20" s="234">
        <v>1</v>
      </c>
      <c r="V20" s="234">
        <v>1</v>
      </c>
      <c r="W20" s="234" t="s">
        <v>3909</v>
      </c>
      <c r="X20" s="234" t="s">
        <v>3939</v>
      </c>
      <c r="Y20" s="234" t="s">
        <v>3939</v>
      </c>
      <c r="Z20" s="222" t="s">
        <v>4431</v>
      </c>
      <c r="AA20" s="234" t="s">
        <v>4082</v>
      </c>
      <c r="AB20" s="268" t="s">
        <v>4432</v>
      </c>
      <c r="AC20" s="223" t="s">
        <v>4433</v>
      </c>
      <c r="AD20" s="265" t="s">
        <v>4434</v>
      </c>
      <c r="AE20" s="223" t="s">
        <v>4435</v>
      </c>
      <c r="AF20" s="233" t="str">
        <f>_xlfn.IFNA(VLOOKUP(ROUND((VLOOKUP(X20, tblSeverity[#All], 2, FALSE) + VLOOKUP(Y20, tblVulnerability[#All], 2, FALSE) + VLOOKUP(AA20, tblCopingCapacity[#All], 2, FALSE))/3, 0), tblImpact[#All], 2, FALSE), "")</f>
        <v>Озбиљан</v>
      </c>
      <c r="AG20" s="234" t="s">
        <v>4090</v>
      </c>
      <c r="AH20" s="233" t="str">
        <f>_xlfn.IFNA(VLOOKUP(ROUND((VLOOKUP(X20, tblSeverity[#All], 2, FALSE) + VLOOKUP(Y20, tblVulnerability[#All], 2, FALSE) + VLOOKUP(AA20, tblCopingCapacity[#All], 2, FALSE))/3, 0) * VLOOKUP(W20, tblLikelihood[#All], 2, FALSE),tblRiskLevel[#All], 3, TRUE), "")</f>
        <v>Висок</v>
      </c>
    </row>
    <row r="21" spans="1:35" ht="50.1" customHeight="1">
      <c r="A21" s="233">
        <v>9</v>
      </c>
      <c r="B21" s="234" t="s">
        <v>4097</v>
      </c>
      <c r="C21" s="235" t="s">
        <v>4136</v>
      </c>
      <c r="D21" s="239" t="str">
        <f ca="1">_xlfn.IFNA(VLOOKUP(B21,Helper!AC:AD,2,FALSE),"")</f>
        <v>Хидрометеоролошки</v>
      </c>
      <c r="E21" s="252" t="s">
        <v>15</v>
      </c>
      <c r="F21" s="234" t="s">
        <v>4059</v>
      </c>
      <c r="G21" s="236" t="s">
        <v>4436</v>
      </c>
      <c r="H21" s="234">
        <v>50000</v>
      </c>
      <c r="I21" s="234" t="s">
        <v>4079</v>
      </c>
      <c r="J21" s="234" t="s">
        <v>4437</v>
      </c>
      <c r="K21" s="234"/>
      <c r="L21" s="234"/>
      <c r="M21" s="234"/>
      <c r="N21" s="234"/>
      <c r="O21" s="234"/>
      <c r="P21" s="234"/>
      <c r="Q21" s="234"/>
      <c r="R21" s="234"/>
      <c r="S21" s="234"/>
      <c r="T21" s="234"/>
      <c r="U21" s="234"/>
      <c r="V21" s="234"/>
      <c r="W21" s="234" t="s">
        <v>3913</v>
      </c>
      <c r="X21" s="234" t="s">
        <v>3939</v>
      </c>
      <c r="Y21" s="234" t="s">
        <v>3939</v>
      </c>
      <c r="Z21" s="238" t="s">
        <v>4438</v>
      </c>
      <c r="AA21" s="234" t="s">
        <v>4082</v>
      </c>
      <c r="AB21" s="270" t="s">
        <v>4439</v>
      </c>
      <c r="AC21" s="223" t="s">
        <v>4440</v>
      </c>
      <c r="AD21" s="265" t="s">
        <v>4441</v>
      </c>
      <c r="AE21" s="222" t="s">
        <v>4442</v>
      </c>
      <c r="AF21" s="233" t="str">
        <f>_xlfn.IFNA(VLOOKUP(ROUND((VLOOKUP(X21, tblSeverity[#All], 2, FALSE) + VLOOKUP(Y21, tblVulnerability[#All], 2, FALSE) + VLOOKUP(AA21, tblCopingCapacity[#All], 2, FALSE))/3, 0), tblImpact[#All], 2, FALSE), "")</f>
        <v>Озбиљан</v>
      </c>
      <c r="AG21" s="234" t="s">
        <v>4090</v>
      </c>
      <c r="AH21" s="233" t="str">
        <f>_xlfn.IFNA(VLOOKUP(ROUND((VLOOKUP(X21, tblSeverity[#All], 2, FALSE) + VLOOKUP(Y21, tblVulnerability[#All], 2, FALSE) + VLOOKUP(AA21, tblCopingCapacity[#All], 2, FALSE))/3, 0) * VLOOKUP(W21, tblLikelihood[#All], 2, FALSE),tblRiskLevel[#All], 3, TRUE), "")</f>
        <v>Висок</v>
      </c>
      <c r="AI21" s="225"/>
    </row>
    <row r="22" spans="1:35" ht="50.1" customHeight="1">
      <c r="A22" s="233">
        <v>10</v>
      </c>
      <c r="B22" s="234" t="s">
        <v>4099</v>
      </c>
      <c r="C22" s="235" t="s">
        <v>4154</v>
      </c>
      <c r="D22" s="239" t="str">
        <f ca="1">_xlfn.IFNA(VLOOKUP(B22,Helper!AC:AD,2,FALSE),"")</f>
        <v>Хидрометеоролошки</v>
      </c>
      <c r="E22" s="252" t="s">
        <v>33</v>
      </c>
      <c r="F22" s="234" t="s">
        <v>4059</v>
      </c>
      <c r="G22" s="234" t="s">
        <v>4390</v>
      </c>
      <c r="H22" s="234">
        <v>5000</v>
      </c>
      <c r="I22" s="234" t="s">
        <v>4079</v>
      </c>
      <c r="J22" s="234" t="s">
        <v>4392</v>
      </c>
      <c r="K22" s="234">
        <v>1</v>
      </c>
      <c r="L22" s="234">
        <v>1</v>
      </c>
      <c r="M22" s="234">
        <v>1</v>
      </c>
      <c r="N22" s="234">
        <v>1</v>
      </c>
      <c r="O22" s="234">
        <v>1</v>
      </c>
      <c r="P22" s="234">
        <v>4</v>
      </c>
      <c r="Q22" s="234">
        <v>4</v>
      </c>
      <c r="R22" s="234">
        <v>4</v>
      </c>
      <c r="S22" s="234">
        <v>2</v>
      </c>
      <c r="T22" s="234">
        <v>1</v>
      </c>
      <c r="U22" s="234">
        <v>1</v>
      </c>
      <c r="V22" s="234">
        <v>1</v>
      </c>
      <c r="W22" s="234" t="s">
        <v>3913</v>
      </c>
      <c r="X22" s="234" t="s">
        <v>3939</v>
      </c>
      <c r="Y22" s="234" t="s">
        <v>3939</v>
      </c>
      <c r="Z22" s="227" t="s">
        <v>4443</v>
      </c>
      <c r="AA22" s="234" t="s">
        <v>4082</v>
      </c>
      <c r="AB22" s="270" t="s">
        <v>4444</v>
      </c>
      <c r="AC22" s="223" t="s">
        <v>4433</v>
      </c>
      <c r="AD22" s="265" t="s">
        <v>4445</v>
      </c>
      <c r="AE22" s="222" t="s">
        <v>4446</v>
      </c>
      <c r="AF22" s="233" t="str">
        <f>_xlfn.IFNA(VLOOKUP(ROUND((VLOOKUP(X22, tblSeverity[#All], 2, FALSE) + VLOOKUP(Y22, tblVulnerability[#All], 2, FALSE) + VLOOKUP(AA22, tblCopingCapacity[#All], 2, FALSE))/3, 0), tblImpact[#All], 2, FALSE), "")</f>
        <v>Озбиљан</v>
      </c>
      <c r="AG22" s="234" t="s">
        <v>4090</v>
      </c>
      <c r="AH22" s="233" t="str">
        <f>_xlfn.IFNA(VLOOKUP(ROUND((VLOOKUP(X22, tblSeverity[#All], 2, FALSE) + VLOOKUP(Y22, tblVulnerability[#All], 2, FALSE) + VLOOKUP(AA22, tblCopingCapacity[#All], 2, FALSE))/3, 0) * VLOOKUP(W22, tblLikelihood[#All], 2, FALSE),tblRiskLevel[#All], 3, TRUE), "")</f>
        <v>Висок</v>
      </c>
    </row>
    <row r="23" spans="1:35" ht="50.25" customHeight="1">
      <c r="A23" s="233">
        <v>11</v>
      </c>
      <c r="B23" s="237" t="s">
        <v>4111</v>
      </c>
      <c r="C23" s="261" t="s">
        <v>167</v>
      </c>
      <c r="D23" s="248" t="str">
        <f ca="1">_xlfn.IFNA(VLOOKUP(B23,Helper!AC:AD,2,FALSE),"")</f>
        <v>Биолошки</v>
      </c>
      <c r="E23" s="240" t="str">
        <f>_xlfn.IFNA(IF(VLOOKUP($C23, Consequences!B:C, 2, FALSE)=0, "", VLOOKUP($C23, Consequences!B:C, 2, FALSE)), "")</f>
        <v>(1) Повишена телесна темепратура
(2) Пнеумонијa
(3) Хепатитис
(4) Ендокардитис
(5) Неуролошки поремећаји</v>
      </c>
      <c r="F23" s="234" t="s">
        <v>4059</v>
      </c>
      <c r="G23" s="262" t="s">
        <v>4447</v>
      </c>
      <c r="H23" s="264">
        <v>50</v>
      </c>
      <c r="I23" s="234" t="s">
        <v>4075</v>
      </c>
      <c r="J23" s="234" t="s">
        <v>4392</v>
      </c>
      <c r="K23" s="234">
        <v>1</v>
      </c>
      <c r="L23" s="234">
        <v>2</v>
      </c>
      <c r="M23" s="234">
        <v>2</v>
      </c>
      <c r="N23" s="234">
        <v>1</v>
      </c>
      <c r="O23" s="234">
        <v>1</v>
      </c>
      <c r="P23" s="234">
        <v>1</v>
      </c>
      <c r="Q23" s="234">
        <v>1</v>
      </c>
      <c r="R23" s="234">
        <v>1</v>
      </c>
      <c r="S23" s="234">
        <v>1</v>
      </c>
      <c r="T23" s="234">
        <v>1</v>
      </c>
      <c r="U23" s="234">
        <v>1</v>
      </c>
      <c r="V23" s="234">
        <v>1</v>
      </c>
      <c r="W23" s="234" t="s">
        <v>3905</v>
      </c>
      <c r="X23" s="234" t="s">
        <v>3889</v>
      </c>
      <c r="Y23" s="234" t="s">
        <v>3934</v>
      </c>
      <c r="Z23" s="263" t="s">
        <v>4448</v>
      </c>
      <c r="AA23" s="234" t="s">
        <v>4082</v>
      </c>
      <c r="AB23" s="243" t="s">
        <v>4449</v>
      </c>
      <c r="AC23" s="227" t="s">
        <v>4450</v>
      </c>
      <c r="AD23" s="222" t="s">
        <v>4423</v>
      </c>
      <c r="AE23" s="223" t="s">
        <v>4424</v>
      </c>
      <c r="AF23" s="233" t="str">
        <f>_xlfn.IFNA(VLOOKUP(ROUND((VLOOKUP(X23, tblSeverity[#All], 2, FALSE) + VLOOKUP(Y23, tblVulnerability[#All], 2, FALSE) + VLOOKUP(AA23, tblCopingCapacity[#All], 2, FALSE))/3, 0), tblImpact[#All], 2, FALSE), "")</f>
        <v>Умерен</v>
      </c>
      <c r="AG23" s="234" t="s">
        <v>4090</v>
      </c>
      <c r="AH23" s="233" t="str">
        <f>_xlfn.IFNA(VLOOKUP(ROUND((VLOOKUP(X23, tblSeverity[#All], 2, FALSE) + VLOOKUP(Y23, tblVulnerability[#All], 2, FALSE) + VLOOKUP(AA23, tblCopingCapacity[#All], 2, FALSE))/3, 0) * VLOOKUP(W23, tblLikelihood[#All], 2, FALSE),tblRiskLevel[#All], 3, TRUE), "")</f>
        <v>Низак</v>
      </c>
    </row>
    <row r="24" spans="1:35" ht="15">
      <c r="Z24" s="229"/>
      <c r="AB24" s="269"/>
    </row>
    <row r="25" spans="1:35" ht="15">
      <c r="Z25" s="229"/>
      <c r="AB25" s="269"/>
    </row>
    <row r="26" spans="1:35" ht="15">
      <c r="AB26" s="269"/>
    </row>
    <row r="27" spans="1:35" ht="15">
      <c r="AB27" s="269"/>
    </row>
    <row r="28" spans="1:35" ht="15">
      <c r="AB28" s="269"/>
    </row>
    <row r="29" spans="1:35" ht="15">
      <c r="AB29" s="269" t="s">
        <v>4451</v>
      </c>
    </row>
    <row r="30" spans="1:35" ht="15">
      <c r="AB30" s="271" t="s">
        <v>4451</v>
      </c>
    </row>
    <row r="31" spans="1:35" ht="15"/>
    <row r="32" spans="1:35" ht="15"/>
    <row r="33" ht="15"/>
    <row r="34" ht="15"/>
    <row r="35" ht="15"/>
    <row r="36" ht="15"/>
    <row r="37" ht="15"/>
    <row r="38" ht="15"/>
    <row r="39" ht="15"/>
    <row r="40" ht="15"/>
    <row r="41" ht="15"/>
    <row r="42" ht="15"/>
    <row r="43" ht="15"/>
    <row r="44" ht="15"/>
    <row r="45" ht="15"/>
    <row r="46" ht="15"/>
    <row r="47" ht="15"/>
    <row r="48" ht="15"/>
    <row r="49" ht="15"/>
    <row r="50" ht="15"/>
    <row r="51" ht="15"/>
  </sheetData>
  <sheetProtection selectLockedCells="1"/>
  <sortState xmlns:xlrd2="http://schemas.microsoft.com/office/spreadsheetml/2017/richdata2" ref="A5:W10">
    <sortCondition descending="1" ref="K5:K10"/>
  </sortState>
  <mergeCells count="25">
    <mergeCell ref="AG10:AH10"/>
    <mergeCell ref="B11:B12"/>
    <mergeCell ref="D11:D12"/>
    <mergeCell ref="X10:AF10"/>
    <mergeCell ref="AF11:AF12"/>
    <mergeCell ref="AG11:AG12"/>
    <mergeCell ref="AH11:AH12"/>
    <mergeCell ref="X11:X12"/>
    <mergeCell ref="Y11:Y12"/>
    <mergeCell ref="Z11:Z12"/>
    <mergeCell ref="AA11:AA12"/>
    <mergeCell ref="AB11:AE11"/>
    <mergeCell ref="A11:A12"/>
    <mergeCell ref="C11:C12"/>
    <mergeCell ref="E11:E12"/>
    <mergeCell ref="K11:V11"/>
    <mergeCell ref="A10:D10"/>
    <mergeCell ref="E10:H10"/>
    <mergeCell ref="I10:W10"/>
    <mergeCell ref="F11:F12"/>
    <mergeCell ref="G11:G12"/>
    <mergeCell ref="H11:H12"/>
    <mergeCell ref="I11:I12"/>
    <mergeCell ref="J11:J12"/>
    <mergeCell ref="W11:W12"/>
  </mergeCells>
  <phoneticPr fontId="1" type="noConversion"/>
  <conditionalFormatting sqref="J13:J23">
    <cfRule type="expression" dxfId="135" priority="137">
      <formula>AND(J13="No", SUM(K13:V13)&gt;0)</formula>
    </cfRule>
  </conditionalFormatting>
  <conditionalFormatting sqref="K13:V22">
    <cfRule type="expression" dxfId="134" priority="11">
      <formula>AND($C13&lt;&gt;"", $J13="No", K13="")</formula>
    </cfRule>
  </conditionalFormatting>
  <conditionalFormatting sqref="K23:V23">
    <cfRule type="expression" dxfId="133" priority="1">
      <formula>AND($C23&lt;&gt;"", $J23="No", K23="")</formula>
    </cfRule>
  </conditionalFormatting>
  <conditionalFormatting sqref="C13:C23">
    <cfRule type="duplicateValues" dxfId="132" priority="1796"/>
  </conditionalFormatting>
  <dataValidations count="1">
    <dataValidation type="list" allowBlank="1" showInputMessage="1" showErrorMessage="1" sqref="J13:J23" xr:uid="{3DC5A384-E8FB-4CD5-B725-DA06A9E75D5D}">
      <formula1>"Yes, No"</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81" operator="equal" id="{072FFF7D-8D2C-474B-8074-7BCBB7B90F3D}">
            <xm:f>Helper!$A$2</xm:f>
            <x14:dxf>
              <font>
                <color theme="0"/>
              </font>
              <fill>
                <patternFill>
                  <bgColor rgb="FF833C0C"/>
                </patternFill>
              </fill>
            </x14:dxf>
          </x14:cfRule>
          <x14:cfRule type="cellIs" priority="182" operator="equal" id="{9A30F195-41D5-4A59-8E81-DBB3B951067F}">
            <xm:f>Helper!$A$3</xm:f>
            <x14:dxf>
              <fill>
                <patternFill>
                  <bgColor rgb="FFF4B084"/>
                </patternFill>
              </fill>
            </x14:dxf>
          </x14:cfRule>
          <x14:cfRule type="cellIs" priority="183" operator="equal" id="{DAEDF189-4836-4F52-B32F-B9B029A1CED7}">
            <xm:f>Helper!$A$4</xm:f>
            <x14:dxf>
              <fill>
                <patternFill>
                  <bgColor rgb="FFFCE4D6"/>
                </patternFill>
              </fill>
            </x14:dxf>
          </x14:cfRule>
          <xm:sqref>F13:F23</xm:sqref>
        </x14:conditionalFormatting>
        <x14:conditionalFormatting xmlns:xm="http://schemas.microsoft.com/office/excel/2006/main">
          <x14:cfRule type="cellIs" priority="176" operator="equal" id="{91544CA3-1A96-412A-9EE8-EAEFE940529A}">
            <xm:f>Helper!$C$2</xm:f>
            <x14:dxf>
              <font>
                <color theme="0"/>
              </font>
              <fill>
                <patternFill>
                  <bgColor rgb="FF1F4E78"/>
                </patternFill>
              </fill>
            </x14:dxf>
          </x14:cfRule>
          <x14:cfRule type="cellIs" priority="177" operator="equal" id="{31D83596-9AA6-42DF-9A00-00E11342A1A5}">
            <xm:f>Helper!$C$3</xm:f>
            <x14:dxf>
              <font>
                <color theme="0"/>
              </font>
              <fill>
                <patternFill>
                  <bgColor rgb="FF2F75B5"/>
                </patternFill>
              </fill>
            </x14:dxf>
          </x14:cfRule>
          <x14:cfRule type="cellIs" priority="178" operator="equal" id="{AAC14613-4D43-48CC-878F-543FC190A4E6}">
            <xm:f>Helper!$C$4</xm:f>
            <x14:dxf>
              <fill>
                <patternFill>
                  <bgColor rgb="FF9BC2E6"/>
                </patternFill>
              </fill>
            </x14:dxf>
          </x14:cfRule>
          <x14:cfRule type="cellIs" priority="179" operator="equal" id="{3271A9DD-761B-4FE0-B2DA-473CE5BE79F4}">
            <xm:f>Helper!$C$5</xm:f>
            <x14:dxf>
              <fill>
                <patternFill>
                  <bgColor rgb="FFBDD7EE"/>
                </patternFill>
              </fill>
            </x14:dxf>
          </x14:cfRule>
          <x14:cfRule type="cellIs" priority="180" operator="equal" id="{536B355A-7F56-4635-BA49-C843EB91B882}">
            <xm:f>Helper!$C$6</xm:f>
            <x14:dxf>
              <fill>
                <patternFill>
                  <bgColor rgb="FFDDEBF7"/>
                </patternFill>
              </fill>
            </x14:dxf>
          </x14:cfRule>
          <xm:sqref>I13:I23</xm:sqref>
        </x14:conditionalFormatting>
        <x14:conditionalFormatting xmlns:xm="http://schemas.microsoft.com/office/excel/2006/main">
          <x14:cfRule type="cellIs" priority="172" operator="equal" id="{E2043F3B-2636-4E27-8B96-12E8F2169889}">
            <xm:f>Helper!$E$5</xm:f>
            <x14:dxf>
              <font>
                <color rgb="FFFF0000"/>
              </font>
              <fill>
                <patternFill>
                  <bgColor rgb="FFFF0000"/>
                </patternFill>
              </fill>
            </x14:dxf>
          </x14:cfRule>
          <x14:cfRule type="cellIs" priority="173" operator="equal" id="{94B7CBBD-39EC-494F-A18C-FA320C8BB083}">
            <xm:f>Helper!$E$4</xm:f>
            <x14:dxf>
              <font>
                <color rgb="FFFFC000"/>
              </font>
              <fill>
                <patternFill>
                  <bgColor rgb="FFFFC000"/>
                </patternFill>
              </fill>
            </x14:dxf>
          </x14:cfRule>
          <x14:cfRule type="cellIs" priority="174" operator="equal" id="{C85BEE43-576D-401B-947C-1682EB4ACC1E}">
            <xm:f>Helper!$E$3</xm:f>
            <x14:dxf>
              <font>
                <color rgb="FFEBE600"/>
              </font>
              <fill>
                <patternFill>
                  <bgColor rgb="FFEBE600"/>
                </patternFill>
              </fill>
            </x14:dxf>
          </x14:cfRule>
          <x14:cfRule type="cellIs" priority="175" operator="equal" id="{0F16F08D-E3AE-4C38-A873-52F08A5139D9}">
            <xm:f>Helper!$E$2</xm:f>
            <x14:dxf>
              <font>
                <color rgb="FF92D050"/>
              </font>
              <fill>
                <patternFill>
                  <bgColor rgb="FF92D050"/>
                </patternFill>
              </fill>
            </x14:dxf>
          </x14:cfRule>
          <xm:sqref>K13:V22</xm:sqref>
        </x14:conditionalFormatting>
        <x14:conditionalFormatting xmlns:xm="http://schemas.microsoft.com/office/excel/2006/main">
          <x14:cfRule type="cellIs" priority="167" operator="equal" id="{6E2F0BB1-B734-4611-ABFD-5F97BD7F505C}">
            <xm:f>Helper!$G$6</xm:f>
            <x14:dxf>
              <font>
                <color theme="0"/>
              </font>
              <fill>
                <patternFill>
                  <bgColor rgb="FF1F4E78"/>
                </patternFill>
              </fill>
            </x14:dxf>
          </x14:cfRule>
          <x14:cfRule type="cellIs" priority="168" operator="equal" id="{849529A1-CCB0-475F-8051-2807DBAB18DD}">
            <xm:f>Helper!$G$5</xm:f>
            <x14:dxf>
              <font>
                <color theme="0"/>
              </font>
              <fill>
                <patternFill>
                  <bgColor rgb="FF2F75B5"/>
                </patternFill>
              </fill>
            </x14:dxf>
          </x14:cfRule>
          <x14:cfRule type="cellIs" priority="169" operator="equal" id="{3B424D79-31D1-4F05-86E4-CF88E30FC105}">
            <xm:f>Helper!$G$4</xm:f>
            <x14:dxf>
              <fill>
                <patternFill>
                  <bgColor rgb="FF9BC2E6"/>
                </patternFill>
              </fill>
            </x14:dxf>
          </x14:cfRule>
          <x14:cfRule type="cellIs" priority="170" operator="equal" id="{7CC4E057-EFF4-4D75-9CCD-9A7136DC00E9}">
            <xm:f>Helper!$G$3</xm:f>
            <x14:dxf>
              <fill>
                <patternFill>
                  <bgColor rgb="FFBDD7EE"/>
                </patternFill>
              </fill>
            </x14:dxf>
          </x14:cfRule>
          <x14:cfRule type="cellIs" priority="171" operator="equal" id="{907174DC-0882-499C-9D43-D562D3ADABA5}">
            <xm:f>Helper!$G$2</xm:f>
            <x14:dxf>
              <fill>
                <patternFill>
                  <bgColor rgb="FFDDEBF7"/>
                </patternFill>
              </fill>
            </x14:dxf>
          </x14:cfRule>
          <xm:sqref>W13:W23</xm:sqref>
        </x14:conditionalFormatting>
        <x14:conditionalFormatting xmlns:xm="http://schemas.microsoft.com/office/excel/2006/main">
          <x14:cfRule type="cellIs" priority="162" operator="equal" id="{B54941B4-5061-4BC3-8732-E26D8169E99E}">
            <xm:f>Helper!$J$6</xm:f>
            <x14:dxf>
              <font>
                <color theme="0"/>
              </font>
              <fill>
                <patternFill>
                  <bgColor rgb="FF1F4E78"/>
                </patternFill>
              </fill>
            </x14:dxf>
          </x14:cfRule>
          <x14:cfRule type="cellIs" priority="163" operator="equal" id="{4279934D-7678-4989-865B-6F81E2492991}">
            <xm:f>Helper!$J$5</xm:f>
            <x14:dxf>
              <font>
                <color theme="0"/>
              </font>
              <fill>
                <patternFill>
                  <bgColor rgb="FF2F75B5"/>
                </patternFill>
              </fill>
            </x14:dxf>
          </x14:cfRule>
          <x14:cfRule type="cellIs" priority="164" operator="equal" id="{3B0C1F83-4B98-47A9-88B0-3AD2519649A6}">
            <xm:f>Helper!$J$4</xm:f>
            <x14:dxf>
              <fill>
                <patternFill>
                  <bgColor rgb="FF9BC2E6"/>
                </patternFill>
              </fill>
            </x14:dxf>
          </x14:cfRule>
          <x14:cfRule type="cellIs" priority="165" operator="equal" id="{ED0BDC8C-698D-4B5A-9779-5C599FF1654E}">
            <xm:f>Helper!$J$3</xm:f>
            <x14:dxf>
              <fill>
                <patternFill>
                  <bgColor rgb="FFBDD7EE"/>
                </patternFill>
              </fill>
            </x14:dxf>
          </x14:cfRule>
          <x14:cfRule type="cellIs" priority="166" operator="equal" id="{A2F68D20-A450-4992-B0C7-89627A699EA0}">
            <xm:f>Helper!$J$2</xm:f>
            <x14:dxf>
              <fill>
                <patternFill>
                  <bgColor rgb="FFDDEBF7"/>
                </patternFill>
              </fill>
            </x14:dxf>
          </x14:cfRule>
          <xm:sqref>X13:X23</xm:sqref>
        </x14:conditionalFormatting>
        <x14:conditionalFormatting xmlns:xm="http://schemas.microsoft.com/office/excel/2006/main">
          <x14:cfRule type="cellIs" priority="157" operator="equal" id="{18A854D2-C0AC-4B1F-80B1-1D6328AD64D5}">
            <xm:f>Helper!$M$6</xm:f>
            <x14:dxf>
              <font>
                <color theme="0"/>
              </font>
              <fill>
                <patternFill>
                  <bgColor rgb="FF1F4E78"/>
                </patternFill>
              </fill>
            </x14:dxf>
          </x14:cfRule>
          <x14:cfRule type="cellIs" priority="158" operator="equal" id="{5EF3F74D-7786-45C2-BED7-33821B3BDAE2}">
            <xm:f>Helper!$M$5</xm:f>
            <x14:dxf>
              <font>
                <color theme="0"/>
              </font>
              <fill>
                <patternFill>
                  <bgColor rgb="FF2F75B5"/>
                </patternFill>
              </fill>
            </x14:dxf>
          </x14:cfRule>
          <x14:cfRule type="cellIs" priority="159" operator="equal" id="{0044F3A0-EC84-4FE0-881A-DAD08915C4DA}">
            <xm:f>Helper!$M$4</xm:f>
            <x14:dxf>
              <fill>
                <patternFill>
                  <bgColor rgb="FF9BC2E6"/>
                </patternFill>
              </fill>
            </x14:dxf>
          </x14:cfRule>
          <x14:cfRule type="cellIs" priority="160" operator="equal" id="{FFB218CA-9B92-4CEA-B65B-2A024BA437E3}">
            <xm:f>Helper!$M$3</xm:f>
            <x14:dxf>
              <fill>
                <patternFill>
                  <bgColor rgb="FFBDD7EE"/>
                </patternFill>
              </fill>
            </x14:dxf>
          </x14:cfRule>
          <x14:cfRule type="cellIs" priority="161" operator="equal" id="{40E91A4C-B873-4AEC-A4FC-6F20B081913F}">
            <xm:f>Helper!$M$2</xm:f>
            <x14:dxf>
              <fill>
                <patternFill>
                  <bgColor rgb="FFDDEBF7"/>
                </patternFill>
              </fill>
            </x14:dxf>
          </x14:cfRule>
          <xm:sqref>Y13:Y23</xm:sqref>
        </x14:conditionalFormatting>
        <x14:conditionalFormatting xmlns:xm="http://schemas.microsoft.com/office/excel/2006/main">
          <x14:cfRule type="cellIs" priority="152" operator="equal" id="{046A7478-D323-4694-8CB7-5FCBB80C6FBC}">
            <xm:f>Helper!$P$6</xm:f>
            <x14:dxf>
              <font>
                <color theme="0"/>
              </font>
              <fill>
                <patternFill>
                  <bgColor rgb="FF1F4E78"/>
                </patternFill>
              </fill>
            </x14:dxf>
          </x14:cfRule>
          <x14:cfRule type="cellIs" priority="153" operator="equal" id="{6A712D1A-6FA7-4D6C-82AF-6A04D72E84D5}">
            <xm:f>Helper!$P$5</xm:f>
            <x14:dxf>
              <font>
                <color theme="0"/>
              </font>
              <fill>
                <patternFill>
                  <bgColor rgb="FF2F75B5"/>
                </patternFill>
              </fill>
            </x14:dxf>
          </x14:cfRule>
          <x14:cfRule type="cellIs" priority="154" operator="equal" id="{ECA50E57-159C-4BB5-A610-D9133873ABAE}">
            <xm:f>Helper!$P$4</xm:f>
            <x14:dxf>
              <fill>
                <patternFill>
                  <bgColor rgb="FF9BC2E6"/>
                </patternFill>
              </fill>
            </x14:dxf>
          </x14:cfRule>
          <x14:cfRule type="cellIs" priority="155" operator="equal" id="{DDB0C921-56F6-4E7D-926F-C705FFE2ADF7}">
            <xm:f>Helper!$P$3</xm:f>
            <x14:dxf>
              <fill>
                <patternFill>
                  <bgColor rgb="FFBDD7EE"/>
                </patternFill>
              </fill>
            </x14:dxf>
          </x14:cfRule>
          <x14:cfRule type="cellIs" priority="156" operator="equal" id="{F4253726-5444-4C1E-92BB-AFF772B1C16D}">
            <xm:f>Helper!$P$2</xm:f>
            <x14:dxf>
              <fill>
                <patternFill>
                  <bgColor rgb="FFDDEBF7"/>
                </patternFill>
              </fill>
            </x14:dxf>
          </x14:cfRule>
          <xm:sqref>AA13:AA23</xm:sqref>
        </x14:conditionalFormatting>
        <x14:conditionalFormatting xmlns:xm="http://schemas.microsoft.com/office/excel/2006/main">
          <x14:cfRule type="cellIs" priority="147" operator="equal" id="{E6FE8F4E-F8F9-415D-84EE-F36BCD4B3C86}">
            <xm:f>Helper!$T$6</xm:f>
            <x14:dxf>
              <font>
                <color theme="0"/>
              </font>
              <fill>
                <patternFill>
                  <bgColor rgb="FFFF0000"/>
                </patternFill>
              </fill>
            </x14:dxf>
          </x14:cfRule>
          <x14:cfRule type="cellIs" priority="148" operator="equal" id="{BE949E24-7A6C-4D2D-AEF0-1D511D7C2D36}">
            <xm:f>Helper!$T$5</xm:f>
            <x14:dxf>
              <fill>
                <patternFill>
                  <bgColor rgb="FFFFC000"/>
                </patternFill>
              </fill>
            </x14:dxf>
          </x14:cfRule>
          <x14:cfRule type="cellIs" priority="149" operator="equal" id="{A718D063-0675-42E0-B5A9-72B8B77EC0FB}">
            <xm:f>Helper!$T$4</xm:f>
            <x14:dxf>
              <fill>
                <patternFill>
                  <bgColor rgb="FFEBE600"/>
                </patternFill>
              </fill>
            </x14:dxf>
          </x14:cfRule>
          <x14:cfRule type="cellIs" priority="150" operator="equal" id="{4DEBA873-50FE-452B-9225-7BD7006ADDFB}">
            <xm:f>Helper!$T$3</xm:f>
            <x14:dxf>
              <fill>
                <patternFill>
                  <bgColor rgb="FF92D050"/>
                </patternFill>
              </fill>
            </x14:dxf>
          </x14:cfRule>
          <x14:cfRule type="cellIs" priority="151" operator="equal" id="{7A28DD5D-2166-429D-9632-40F3136FB2FC}">
            <xm:f>Helper!$T$2</xm:f>
            <x14:dxf>
              <fill>
                <patternFill>
                  <bgColor rgb="FF00B050"/>
                </patternFill>
              </fill>
            </x14:dxf>
          </x14:cfRule>
          <xm:sqref>AF13:AF23</xm:sqref>
        </x14:conditionalFormatting>
        <x14:conditionalFormatting xmlns:xm="http://schemas.microsoft.com/office/excel/2006/main">
          <x14:cfRule type="cellIs" priority="144" operator="equal" id="{CC368ADE-D0AF-47ED-ADF9-D67DC15BFD4E}">
            <xm:f>Helper!$V$4</xm:f>
            <x14:dxf>
              <font>
                <color theme="0"/>
              </font>
              <fill>
                <patternFill>
                  <bgColor rgb="FF1F4E78"/>
                </patternFill>
              </fill>
            </x14:dxf>
          </x14:cfRule>
          <x14:cfRule type="cellIs" priority="145" operator="equal" id="{BB538510-4A1C-4FF2-86BD-CAD94E8C9263}">
            <xm:f>Helper!$V$3</xm:f>
            <x14:dxf>
              <fill>
                <patternFill>
                  <bgColor rgb="FF9BC2E6"/>
                </patternFill>
              </fill>
            </x14:dxf>
          </x14:cfRule>
          <x14:cfRule type="cellIs" priority="146" operator="equal" id="{E049D32F-943E-4166-996C-A760EB565478}">
            <xm:f>Helper!$V$2</xm:f>
            <x14:dxf>
              <fill>
                <patternFill>
                  <bgColor rgb="FFDDEBF7"/>
                </patternFill>
              </fill>
            </x14:dxf>
          </x14:cfRule>
          <xm:sqref>AG13:AG23</xm:sqref>
        </x14:conditionalFormatting>
        <x14:conditionalFormatting xmlns:xm="http://schemas.microsoft.com/office/excel/2006/main">
          <x14:cfRule type="cellIs" priority="139" operator="equal" id="{FF0D3F35-C8CF-4B67-957E-E8916597C20F}">
            <xm:f>Helper!$Z$6</xm:f>
            <x14:dxf>
              <font>
                <color theme="0"/>
              </font>
              <fill>
                <patternFill>
                  <bgColor rgb="FFFF0000"/>
                </patternFill>
              </fill>
            </x14:dxf>
          </x14:cfRule>
          <x14:cfRule type="cellIs" priority="140" operator="equal" id="{88001313-5785-45B0-BC16-7BF8D3B51C0E}">
            <xm:f>Helper!$Z$5</xm:f>
            <x14:dxf>
              <fill>
                <patternFill>
                  <bgColor rgb="FFFFC000"/>
                </patternFill>
              </fill>
            </x14:dxf>
          </x14:cfRule>
          <x14:cfRule type="cellIs" priority="141" operator="equal" id="{522E05DF-1047-4E9C-A50E-3C4585D63868}">
            <xm:f>Helper!$Z$4</xm:f>
            <x14:dxf>
              <fill>
                <patternFill>
                  <bgColor rgb="FFEBE600"/>
                </patternFill>
              </fill>
            </x14:dxf>
          </x14:cfRule>
          <x14:cfRule type="cellIs" priority="142" operator="equal" id="{57558049-B431-44A2-8073-26E8C208FB70}">
            <xm:f>Helper!$Z$3</xm:f>
            <x14:dxf>
              <fill>
                <patternFill>
                  <bgColor rgb="FF92D050"/>
                </patternFill>
              </fill>
            </x14:dxf>
          </x14:cfRule>
          <x14:cfRule type="cellIs" priority="143" operator="equal" id="{9E38D04E-F92D-4A27-8306-AF5FD8D4DD47}">
            <xm:f>Helper!$Z$2</xm:f>
            <x14:dxf>
              <fill>
                <patternFill>
                  <bgColor rgb="FF00B050"/>
                </patternFill>
              </fill>
            </x14:dxf>
          </x14:cfRule>
          <xm:sqref>AI21 AH13:AH23</xm:sqref>
        </x14:conditionalFormatting>
        <x14:conditionalFormatting xmlns:xm="http://schemas.microsoft.com/office/excel/2006/main">
          <x14:cfRule type="cellIs" priority="2" operator="equal" id="{19F91859-66EE-431E-B7B6-DC98DD1F50E6}">
            <xm:f>Helper!$E$5</xm:f>
            <x14:dxf>
              <font>
                <color rgb="FFFF0000"/>
              </font>
              <fill>
                <patternFill>
                  <bgColor rgb="FFFF0000"/>
                </patternFill>
              </fill>
            </x14:dxf>
          </x14:cfRule>
          <x14:cfRule type="cellIs" priority="3" operator="equal" id="{13EAB74B-0FC5-479B-A5A2-DBAA1B392ABE}">
            <xm:f>Helper!$E$4</xm:f>
            <x14:dxf>
              <font>
                <color rgb="FFFFC000"/>
              </font>
              <fill>
                <patternFill>
                  <bgColor rgb="FFFFC000"/>
                </patternFill>
              </fill>
            </x14:dxf>
          </x14:cfRule>
          <x14:cfRule type="cellIs" priority="4" operator="equal" id="{8A16FF4F-683A-402F-BAE8-2979519766EA}">
            <xm:f>Helper!$E$3</xm:f>
            <x14:dxf>
              <font>
                <color rgb="FFEBE600"/>
              </font>
              <fill>
                <patternFill>
                  <bgColor rgb="FFEBE600"/>
                </patternFill>
              </fill>
            </x14:dxf>
          </x14:cfRule>
          <x14:cfRule type="cellIs" priority="5" operator="equal" id="{4C11763A-C0CB-4941-9A51-B3D4CF69B3F6}">
            <xm:f>Helper!$E$2</xm:f>
            <x14:dxf>
              <font>
                <color rgb="FF92D050"/>
              </font>
              <fill>
                <patternFill>
                  <bgColor rgb="FF92D050"/>
                </patternFill>
              </fill>
            </x14:dxf>
          </x14:cfRule>
          <xm:sqref>K23:V23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EB1BE91-A302-452A-8309-A0D363D04F23}">
          <x14:formula1>
            <xm:f>Helper!$E$2:$E$5</xm:f>
          </x14:formula1>
          <xm:sqref>K13:V23</xm:sqref>
        </x14:dataValidation>
        <x14:dataValidation type="list" allowBlank="1" showInputMessage="1" showErrorMessage="1" xr:uid="{C95C1E3B-0B9D-4C41-8024-4EA5F36CB642}">
          <x14:formula1>
            <xm:f>Helper!$A$2:$A$4</xm:f>
          </x14:formula1>
          <xm:sqref>F13:F23</xm:sqref>
        </x14:dataValidation>
        <x14:dataValidation type="list" allowBlank="1" showInputMessage="1" showErrorMessage="1" xr:uid="{2AA388D5-43EE-4067-8460-DF425C047D4B}">
          <x14:formula1>
            <xm:f>Helper!$C$2:$C$6</xm:f>
          </x14:formula1>
          <xm:sqref>I13:I23</xm:sqref>
        </x14:dataValidation>
        <x14:dataValidation type="list" allowBlank="1" showInputMessage="1" showErrorMessage="1" xr:uid="{B470D340-D8A3-4EF9-BE20-AC4402938489}">
          <x14:formula1>
            <xm:f>Helper!$G$2:$G$6</xm:f>
          </x14:formula1>
          <xm:sqref>W13:W23</xm:sqref>
        </x14:dataValidation>
        <x14:dataValidation type="list" allowBlank="1" showInputMessage="1" showErrorMessage="1" xr:uid="{0284CF5F-102D-4D0B-9987-7E660F43DF02}">
          <x14:formula1>
            <xm:f>Helper!$J$2:$J$6</xm:f>
          </x14:formula1>
          <xm:sqref>X13:X23</xm:sqref>
        </x14:dataValidation>
        <x14:dataValidation type="list" allowBlank="1" showInputMessage="1" showErrorMessage="1" xr:uid="{0CF0894A-3967-4D26-9E4D-A244B65EE656}">
          <x14:formula1>
            <xm:f>Helper!$M$2:$M$6</xm:f>
          </x14:formula1>
          <xm:sqref>Y13:Y23</xm:sqref>
        </x14:dataValidation>
        <x14:dataValidation type="list" allowBlank="1" showInputMessage="1" showErrorMessage="1" xr:uid="{4B0C626A-02F9-4915-8394-8154D84E39CC}">
          <x14:formula1>
            <xm:f>Helper!$P$2:$P$6</xm:f>
          </x14:formula1>
          <xm:sqref>AA13:AA23</xm:sqref>
        </x14:dataValidation>
        <x14:dataValidation type="list" allowBlank="1" showInputMessage="1" showErrorMessage="1" xr:uid="{76FAD2AD-A2EE-47DE-84D8-7CD2FBF2E38C}">
          <x14:formula1>
            <xm:f>Helper!$V$2:$V$4</xm:f>
          </x14:formula1>
          <xm:sqref>AG13:AG23</xm:sqref>
        </x14:dataValidation>
        <x14:dataValidation type="list" allowBlank="1" showInputMessage="1" showErrorMessage="1" xr:uid="{C134B99A-AA1B-4EED-BF80-E96983EE18CB}">
          <x14:formula1>
            <xm:f>OFFSET(Hazards!$A$4,1,MATCH($B13,Hazards!$A$4:$M$4,0)-1,COUNTA(OFFSET(Hazards!$A$4,1,MATCH($B13,Hazards!$A$4:$M$4,0)-1,20)),1)</xm:f>
          </x14:formula1>
          <xm:sqref>C13:C23</xm:sqref>
        </x14:dataValidation>
        <x14:dataValidation type="list" allowBlank="1" showInputMessage="1" showErrorMessage="1" xr:uid="{97583D23-9EB8-4B58-A96B-A813F96D0666}">
          <x14:formula1>
            <xm:f>IF(C13="", Hazards!$A$4:$M$4, INDIRECT("FakeRange"))</xm:f>
          </x14:formula1>
          <xm:sqref>B13:B23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7963-EEB8-4D2F-845F-96D68BB386C3}">
  <sheetPr codeName="Sheet17">
    <tabColor theme="9"/>
    <pageSetUpPr fitToPage="1"/>
  </sheetPr>
  <dimension ref="A1:D11"/>
  <sheetViews>
    <sheetView showGridLines="0" zoomScaleNormal="100" workbookViewId="0">
      <selection activeCell="C8" sqref="C8"/>
    </sheetView>
  </sheetViews>
  <sheetFormatPr defaultColWidth="9.140625" defaultRowHeight="14.45"/>
  <cols>
    <col min="1" max="1" width="9.140625" style="100"/>
    <col min="2" max="2" width="38.140625" style="100" customWidth="1"/>
    <col min="3" max="3" width="45.7109375" style="100" customWidth="1"/>
    <col min="4" max="16384" width="9.140625" style="100"/>
  </cols>
  <sheetData>
    <row r="1" spans="1:4" ht="31.15">
      <c r="A1" s="280" t="s">
        <v>3772</v>
      </c>
      <c r="B1" s="280"/>
      <c r="C1" s="280"/>
      <c r="D1" s="280"/>
    </row>
    <row r="3" spans="1:4">
      <c r="B3" s="182" t="s">
        <v>4452</v>
      </c>
      <c r="C3" s="113" t="s">
        <v>3742</v>
      </c>
    </row>
    <row r="5" spans="1:4">
      <c r="A5" s="183" t="s">
        <v>3743</v>
      </c>
      <c r="B5" s="182" t="str">
        <f>INDEX(Languages!$A:$K,MATCH($A5, Languages!$A:$A,0),MATCH(Language,Languages!$1:$1,0))</f>
        <v>Држава/територија/област</v>
      </c>
      <c r="C5" s="113" t="s">
        <v>2784</v>
      </c>
    </row>
    <row r="6" spans="1:4">
      <c r="A6" s="183" t="s">
        <v>3747</v>
      </c>
      <c r="B6" s="182" t="str">
        <f>INDEX(Languages!$A:$K,MATCH($A6, Languages!$A:$A,0),MATCH(Language,Languages!$1:$1,0))</f>
        <v>Ниво радионице</v>
      </c>
      <c r="C6" s="113" t="s">
        <v>4059</v>
      </c>
    </row>
    <row r="7" spans="1:4">
      <c r="A7" s="183" t="s">
        <v>3751</v>
      </c>
      <c r="B7" s="182" t="str">
        <f>INDEX(Languages!$A:$K,MATCH($A7, Languages!$A:$A,0),MATCH(Language,Languages!$1:$1,0))</f>
        <v>Поднационалне области (ако је примењиво)</v>
      </c>
      <c r="C7" s="113" t="s">
        <v>2805</v>
      </c>
    </row>
    <row r="8" spans="1:4">
      <c r="A8" s="183" t="s">
        <v>3755</v>
      </c>
      <c r="B8" s="182" t="str">
        <f>INDEX(Languages!$A:$K,MATCH($A8, Languages!$A:$A,0),MATCH(Language,Languages!$1:$1,0))</f>
        <v>Додатне области</v>
      </c>
      <c r="C8" s="113" t="s">
        <v>4390</v>
      </c>
    </row>
    <row r="9" spans="1:4">
      <c r="A9" s="183"/>
      <c r="B9" s="76"/>
      <c r="C9" s="76"/>
      <c r="D9" s="76"/>
    </row>
    <row r="10" spans="1:4">
      <c r="A10" s="183" t="s">
        <v>3759</v>
      </c>
      <c r="B10" s="95" t="str">
        <f>INDEX(Languages!$A:$K,MATCH($A10, Languages!$A:$A,0),MATCH(Language,Languages!$1:$1,0))</f>
        <v>Датум почетка</v>
      </c>
      <c r="C10" s="184"/>
      <c r="D10" s="76"/>
    </row>
    <row r="11" spans="1:4">
      <c r="A11" s="183" t="s">
        <v>3763</v>
      </c>
      <c r="B11" s="95" t="str">
        <f>INDEX(Languages!$A:$K,MATCH($A11, Languages!$A:$A,0),MATCH(Language,Languages!$1:$1,0))</f>
        <v>Крајњи датум</v>
      </c>
      <c r="C11" s="184"/>
      <c r="D11" s="76"/>
    </row>
  </sheetData>
  <sheetProtection algorithmName="SHA-512" hashValue="Xd7mzzQ4YQGQ+vfhpYCZdzx2fxW74k1dcS0lJ5QYIGJo3tQCKxQrYgKWUt/vxxLwlR/GsvQ0BWW6x6ZW0mUgBQ==" saltValue="7P8Ri4eAg6AsDJflDJLanA==" spinCount="100000" sheet="1" objects="1" scenarios="1" selectLockedCells="1"/>
  <mergeCells count="1">
    <mergeCell ref="A1:D1"/>
  </mergeCells>
  <dataValidations count="1">
    <dataValidation type="date" allowBlank="1" showInputMessage="1" showErrorMessage="1" sqref="C10:C11" xr:uid="{36D0860A-D83A-4731-A0EC-DDF752563603}">
      <formula1>43831</formula1>
      <formula2>47848</formula2>
    </dataValidation>
  </dataValidations>
  <pageMargins left="0.70866141732283472" right="0.70866141732283472" top="0.74803149606299213" bottom="0.74803149606299213"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Subnational Area" error="The subnational area you entered is not be a recognized as Admin1" xr:uid="{8557E101-02B8-42D8-8C3C-BAA147DD76AC}">
          <x14:formula1>
            <xm:f>OFFSET(Countries!$J:$J,0,0, COUNTA(Countries!$J:$J))</xm:f>
          </x14:formula1>
          <xm:sqref>C7</xm:sqref>
        </x14:dataValidation>
        <x14:dataValidation type="list" allowBlank="1" showInputMessage="1" showErrorMessage="1" xr:uid="{DA2839BA-066A-410A-B5DB-F482A6A091C3}">
          <x14:formula1>
            <xm:f>Helper!$A$2:$A$4</xm:f>
          </x14:formula1>
          <xm:sqref>C6</xm:sqref>
        </x14:dataValidation>
        <x14:dataValidation type="list" errorStyle="warning" allowBlank="1" showInputMessage="1" showErrorMessage="1" errorTitle="Country Name" error="The country name you entered is not listsed under the official UN ones." xr:uid="{BD2B58F7-57A5-4520-AF20-D4E391521032}">
          <x14:formula1>
            <xm:f>Countries!$G$1:$G$220</xm:f>
          </x14:formula1>
          <xm:sqref>C5</xm:sqref>
        </x14:dataValidation>
        <x14:dataValidation type="list" errorStyle="warning" allowBlank="1" showInputMessage="1" showErrorMessage="1" errorTitle="Country Name" error="The country name you entered is not listsed under the official UN ones." xr:uid="{C27C8E2A-BD6A-48E2-9474-A5A6A1806263}">
          <x14:formula1>
            <xm:f>Languages!$B$1:$Z$1</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4280-FDEA-4BF9-AAA0-6A20108A4C83}">
  <sheetPr codeName="Sheet8">
    <pageSetUpPr fitToPage="1"/>
  </sheetPr>
  <dimension ref="A1:L16"/>
  <sheetViews>
    <sheetView showGridLines="0" topLeftCell="A12" zoomScaleNormal="100" workbookViewId="0">
      <selection activeCell="E22" sqref="E22"/>
    </sheetView>
  </sheetViews>
  <sheetFormatPr defaultColWidth="9.140625" defaultRowHeight="14.45"/>
  <cols>
    <col min="1" max="1" width="6.140625" style="100" customWidth="1"/>
    <col min="2" max="2" width="4.28515625" style="100" customWidth="1"/>
    <col min="3" max="3" width="3.7109375" style="100" customWidth="1"/>
    <col min="4" max="8" width="35.7109375" style="100" customWidth="1"/>
    <col min="9" max="16384" width="9.140625" style="100"/>
  </cols>
  <sheetData>
    <row r="1" spans="1:12" ht="31.15">
      <c r="A1" s="74" t="str">
        <f>INDEX(Languages!$A:$K,MATCH("RM01",Languages!$A:$A,0),MATCH(Language,Languages!$1:$1,0))</f>
        <v>Матрица ризика</v>
      </c>
      <c r="B1" s="74"/>
      <c r="C1" s="74"/>
      <c r="D1" s="74"/>
      <c r="E1" s="74"/>
      <c r="F1" s="74"/>
      <c r="G1" s="74"/>
      <c r="H1" s="75" t="str">
        <f>IF(Workshop!$C$5 = 0, "", Workshop!$C$5)</f>
        <v>SERBIA</v>
      </c>
    </row>
    <row r="2" spans="1:12" ht="10.15" customHeight="1"/>
    <row r="3" spans="1:12" ht="5.0999999999999996" customHeight="1">
      <c r="A3" s="101"/>
      <c r="B3" s="102"/>
      <c r="C3" s="102"/>
      <c r="D3" s="102"/>
      <c r="E3" s="102"/>
      <c r="F3" s="102"/>
      <c r="G3" s="102"/>
      <c r="H3" s="103"/>
    </row>
    <row r="4" spans="1:12">
      <c r="A4" s="104"/>
      <c r="B4" s="105"/>
      <c r="C4" s="105"/>
      <c r="D4" s="81" t="str">
        <f>Workshop!$B$5</f>
        <v>Држава/територија/област</v>
      </c>
      <c r="E4" s="82" t="str">
        <f>IF(Workshop!$C$5 = 0, "", Workshop!$C$5)</f>
        <v>SERBIA</v>
      </c>
      <c r="F4" s="105"/>
      <c r="G4" s="105"/>
      <c r="H4" s="106"/>
    </row>
    <row r="5" spans="1:12">
      <c r="A5" s="104"/>
      <c r="B5" s="105"/>
      <c r="C5" s="105"/>
      <c r="D5" s="81" t="str">
        <f>Workshop!$B$6</f>
        <v>Ниво радионице</v>
      </c>
      <c r="E5" s="82" t="str">
        <f>IF(Workshop!$C$6 = 0, "", Workshop!$C$6)</f>
        <v>Локални</v>
      </c>
      <c r="F5" s="105"/>
      <c r="G5" s="105"/>
      <c r="H5" s="106"/>
    </row>
    <row r="6" spans="1:12">
      <c r="A6" s="104"/>
      <c r="B6" s="105"/>
      <c r="C6" s="105"/>
      <c r="D6" s="81" t="str">
        <f>Workshop!$B$7</f>
        <v>Поднационалне области (ако је примењиво)</v>
      </c>
      <c r="E6" s="82" t="str">
        <f>IF(Workshop!$C$7 = 0, "", Workshop!$C$7)</f>
        <v>RAŠKI UPRAVNI OKRUG</v>
      </c>
      <c r="F6" s="105"/>
      <c r="G6" s="105"/>
      <c r="H6" s="106"/>
    </row>
    <row r="7" spans="1:12">
      <c r="A7" s="104"/>
      <c r="B7" s="105"/>
      <c r="C7" s="105"/>
      <c r="D7" s="81" t="str">
        <f>Workshop!$B$8</f>
        <v>Додатне области</v>
      </c>
      <c r="E7" s="82" t="str">
        <f>IF(Workshop!$C$8 = 0, "", Workshop!$C$8)</f>
        <v>Град Краљево</v>
      </c>
      <c r="F7" s="105"/>
      <c r="G7" s="162"/>
      <c r="H7" s="87" t="str">
        <f>INDEX(Languages!$A:$K,MATCH("W07",Languages!$A:$A,0),MATCH(Language,Languages!$1:$1,0)) &amp;":    "&amp;IF(Workshop!$C$10=0,"No Start Date",TEXT(Workshop!$C$10,"d mmm yyy"))&amp;"  -  "&amp;IF(Workshop!$C$11=0,"No End Date",TEXT(Workshop!$C$11,"d mmm yyy"))</f>
        <v>Датум процене:    No Start Date  -  No End Date</v>
      </c>
    </row>
    <row r="8" spans="1:12" ht="5.0999999999999996" customHeight="1">
      <c r="A8" s="107"/>
      <c r="B8" s="108"/>
      <c r="C8" s="108"/>
      <c r="D8" s="108"/>
      <c r="E8" s="90"/>
      <c r="F8" s="108"/>
      <c r="G8" s="108"/>
      <c r="H8" s="109"/>
    </row>
    <row r="10" spans="1:12" ht="129" customHeight="1">
      <c r="B10" s="282" t="str">
        <f>INDEX(Languages!$A:$K,MATCH("D25",Languages!$A:$A,0),MATCH(Language,Languages!$1:$1,0)) &amp; "  →"</f>
        <v>Утицај  →</v>
      </c>
      <c r="C10" s="163" t="str">
        <f>INDEX(Languages!$A:$K,MATCH("RM02",Languages!$A:$A,0),MATCH(Language,Languages!$1:$1,0))</f>
        <v>Критичан</v>
      </c>
      <c r="D10" s="164" t="str" cm="1">
        <f t="array" ref="D10">IF(LEN(_xlfn.TEXTJOIN("•",TRUE,IF('Data Input'!$AF$13:$AF$16=$C10,IF('Data Input'!$W$13:$W$16=D$15,'Data Input'!$C$13:$C$16,""),"")))&gt;2,"•"&amp;CHAR(32)&amp;_xlfn.TEXTJOIN(CHAR(10)&amp;"•"&amp;CHAR(32),TRUE,IF('Data Input'!$AF$13:$AF$16=$C10,IF('Data Input'!$W$13:$W$16=D$15,'Data Input'!$C$13:$C$16,""),"")),"")</f>
        <v/>
      </c>
      <c r="E10" s="165" t="str" cm="1">
        <f t="array" ref="E10">IF(LEN(_xlfn.TEXTJOIN("•",TRUE,IF('Data Input'!$AF$13:$AF$16=$C10,IF('Data Input'!$W$13:$W$16=E$15,'Data Input'!$C$13:$C$16,""),"")))&gt;2,"•"&amp;CHAR(32)&amp;_xlfn.TEXTJOIN(CHAR(10)&amp;"•"&amp;CHAR(32),TRUE,IF('Data Input'!$AF$13:$AF$16=$C10,IF('Data Input'!$W$13:$W$16=E$15,'Data Input'!$C$13:$C$16,""),"")),"")</f>
        <v/>
      </c>
      <c r="F10" s="166" t="str" cm="1">
        <f t="array" ref="F10">IF(LEN(_xlfn.TEXTJOIN("•",TRUE,IF('Data Input'!$AF$13:$AF$16=$C10,IF('Data Input'!$W$13:$W$16=F$15,'Data Input'!$C$13:$C$16,""),"")))&gt;2,"•"&amp;CHAR(32)&amp;_xlfn.TEXTJOIN(CHAR(10)&amp;"•"&amp;CHAR(32),TRUE,IF('Data Input'!$AF$13:$AF$16=$C10,IF('Data Input'!$W$13:$W$16=F$15,'Data Input'!$C$13:$C$16,""),"")),"")</f>
        <v/>
      </c>
      <c r="G10" s="167" t="str" cm="1">
        <f t="array" ref="G10">IF(LEN(_xlfn.TEXTJOIN("•",TRUE,IF('Data Input'!$AF$13:$AF$16=$C10,IF('Data Input'!$W$13:$W$16=G$15,'Data Input'!$C$13:$C$16,""),"")))&gt;2,"•"&amp;CHAR(32)&amp;_xlfn.TEXTJOIN(CHAR(10)&amp;"•"&amp;CHAR(32),TRUE,IF('Data Input'!$AF$13:$AF$16=$C10,IF('Data Input'!$W$13:$W$16=G$15,'Data Input'!$C$13:$C$16,""),"")),"")</f>
        <v/>
      </c>
      <c r="H10" s="168" t="str" cm="1">
        <f t="array" ref="H10">IF(LEN(_xlfn.TEXTJOIN("•",TRUE,IF('Data Input'!$AF$13:$AF$16=$C10,IF('Data Input'!$W$13:$W$16=H$15,'Data Input'!$C$13:$C$16,""),"")))&gt;2,"•"&amp;CHAR(32)&amp;_xlfn.TEXTJOIN(CHAR(10)&amp;"•"&amp;CHAR(32),TRUE,IF('Data Input'!$AF$13:$AF$16=$C10,IF('Data Input'!$W$13:$W$16=H$15,'Data Input'!$C$13:$C$16,""),"")),"")</f>
        <v/>
      </c>
      <c r="K10" s="149"/>
      <c r="L10" s="150"/>
    </row>
    <row r="11" spans="1:12" ht="129" customHeight="1">
      <c r="B11" s="282"/>
      <c r="C11" s="163" t="str">
        <f>INDEX(Languages!$A:$K,MATCH("RM03",Languages!$A:$A,0),MATCH(Language,Languages!$1:$1,0))</f>
        <v>Озбиљан</v>
      </c>
      <c r="D11" s="169" t="str" cm="1">
        <f t="array" ref="D11">IF(LEN(_xlfn.TEXTJOIN("•",TRUE,IF('Data Input'!$AF$13:$AF$16=$C11,IF('Data Input'!$W$13:$W$16=D$15,'Data Input'!$C$13:$C$16,""),"")))&gt;2,"•"&amp;CHAR(32)&amp;_xlfn.TEXTJOIN(CHAR(10)&amp;"•"&amp;CHAR(32),TRUE,IF('Data Input'!$AF$13:$AF$16=$C11,IF('Data Input'!$W$13:$W$16=D$15,'Data Input'!$C$13:$C$16,""),"")),"")</f>
        <v/>
      </c>
      <c r="E11" s="170" t="str" cm="1">
        <f t="array" ref="E11">IF(LEN(_xlfn.TEXTJOIN("•",TRUE,IF('Data Input'!$AF$13:$AF$16=$C11,IF('Data Input'!$W$13:$W$16=E$15,'Data Input'!$C$13:$C$16,""),"")))&gt;2,"•"&amp;CHAR(32)&amp;_xlfn.TEXTJOIN(CHAR(10)&amp;"•"&amp;CHAR(32),TRUE,IF('Data Input'!$AF$13:$AF$16=$C11,IF('Data Input'!$W$13:$W$16=E$15,'Data Input'!$C$13:$C$16,""),"")),"")</f>
        <v/>
      </c>
      <c r="F11" s="171" t="str" cm="1">
        <f t="array" ref="F11">IF(LEN(_xlfn.TEXTJOIN("•",TRUE,IF('Data Input'!$AF$13:$AF$16=$C11,IF('Data Input'!$W$13:$W$16=F$15,'Data Input'!$C$13:$C$16,""),"")))&gt;2,"•"&amp;CHAR(32)&amp;_xlfn.TEXTJOIN(CHAR(10)&amp;"•"&amp;CHAR(32),TRUE,IF('Data Input'!$AF$13:$AF$16=$C11,IF('Data Input'!$W$13:$W$16=F$15,'Data Input'!$C$13:$C$16,""),"")),"")</f>
        <v/>
      </c>
      <c r="G11" s="171" t="str" cm="1">
        <f t="array" ref="G11">IF(LEN(_xlfn.TEXTJOIN("•",TRUE,IF('Data Input'!$AF$13:$AF$16=$C11,IF('Data Input'!$W$13:$W$16=G$15,'Data Input'!$C$13:$C$16,""),"")))&gt;2,"•"&amp;CHAR(32)&amp;_xlfn.TEXTJOIN(CHAR(10)&amp;"•"&amp;CHAR(32),TRUE,IF('Data Input'!$AF$13:$AF$16=$C11,IF('Data Input'!$W$13:$W$16=G$15,'Data Input'!$C$13:$C$16,""),"")),"")</f>
        <v/>
      </c>
      <c r="H11" s="172" t="str" cm="1">
        <f t="array" ref="H11">IF(LEN(_xlfn.TEXTJOIN("•",TRUE,IF('Data Input'!$AF$13:$AF$16=$C11,IF('Data Input'!$W$13:$W$16=H$15,'Data Input'!$C$13:$C$16,""),"")))&gt;2,"•"&amp;CHAR(32)&amp;_xlfn.TEXTJOIN(CHAR(10)&amp;"•"&amp;CHAR(32),TRUE,IF('Data Input'!$AF$13:$AF$16=$C11,IF('Data Input'!$W$13:$W$16=H$15,'Data Input'!$C$13:$C$16,""),"")),"")</f>
        <v>• Загађење ваздуха</v>
      </c>
    </row>
    <row r="12" spans="1:12" ht="129" customHeight="1">
      <c r="B12" s="282"/>
      <c r="C12" s="163" t="str">
        <f>INDEX(Languages!$A:$K,MATCH("RM04",Languages!$A:$A,0),MATCH(Language,Languages!$1:$1,0))</f>
        <v>Умерен</v>
      </c>
      <c r="D12" s="173" t="str" cm="1">
        <f t="array" ref="D12">IF(LEN(_xlfn.TEXTJOIN("•",TRUE,IF('Data Input'!$AF$13:$AF$16=$C12,IF('Data Input'!$W$13:$W$16=D$15,'Data Input'!$C$13:$C$16,""),"")))&gt;2,"•"&amp;CHAR(32)&amp;_xlfn.TEXTJOIN(CHAR(10)&amp;"•"&amp;CHAR(32),TRUE,IF('Data Input'!$AF$13:$AF$16=$C12,IF('Data Input'!$W$13:$W$16=D$15,'Data Input'!$C$13:$C$16,""),"")),"")</f>
        <v/>
      </c>
      <c r="E12" s="174" t="str" cm="1">
        <f t="array" ref="E12">IF(LEN(_xlfn.TEXTJOIN("•",TRUE,IF('Data Input'!$AF$13:$AF$16=$C12,IF('Data Input'!$W$13:$W$16=E$15,'Data Input'!$C$13:$C$16,""),"")))&gt;2,"•"&amp;CHAR(32)&amp;_xlfn.TEXTJOIN(CHAR(10)&amp;"•"&amp;CHAR(32),TRUE,IF('Data Input'!$AF$13:$AF$16=$C12,IF('Data Input'!$W$13:$W$16=E$15,'Data Input'!$C$13:$C$16,""),"")),"")</f>
        <v/>
      </c>
      <c r="F12" s="170" t="str" cm="1">
        <f t="array" ref="F12">IF(LEN(_xlfn.TEXTJOIN("•",TRUE,IF('Data Input'!$AF$13:$AF$16=$C12,IF('Data Input'!$W$13:$W$16=F$15,'Data Input'!$C$13:$C$16,""),"")))&gt;2,"•"&amp;CHAR(32)&amp;_xlfn.TEXTJOIN(CHAR(10)&amp;"•"&amp;CHAR(32),TRUE,IF('Data Input'!$AF$13:$AF$16=$C12,IF('Data Input'!$W$13:$W$16=F$15,'Data Input'!$C$13:$C$16,""),"")),"")</f>
        <v>• Поплава</v>
      </c>
      <c r="G12" s="171" t="str" cm="1">
        <f t="array" ref="G12">IF(LEN(_xlfn.TEXTJOIN("•",TRUE,IF('Data Input'!$AF$13:$AF$16=$C12,IF('Data Input'!$W$13:$W$16=G$15,'Data Input'!$C$13:$C$16,""),"")))&gt;2,"•"&amp;CHAR(32)&amp;_xlfn.TEXTJOIN(CHAR(10)&amp;"•"&amp;CHAR(32),TRUE,IF('Data Input'!$AF$13:$AF$16=$C12,IF('Data Input'!$W$13:$W$16=G$15,'Data Input'!$C$13:$C$16,""),"")),"")</f>
        <v>• Грозница Западног Нила</v>
      </c>
      <c r="H12" s="175" t="str" cm="1">
        <f t="array" ref="H12">IF(LEN(_xlfn.TEXTJOIN("•",TRUE,IF('Data Input'!$AF$13:$AF$16=$C12,IF('Data Input'!$W$13:$W$16=H$15,'Data Input'!$C$13:$C$16,""),"")))&gt;2,"•"&amp;CHAR(32)&amp;_xlfn.TEXTJOIN(CHAR(10)&amp;"•"&amp;CHAR(32),TRUE,IF('Data Input'!$AF$13:$AF$16=$C12,IF('Data Input'!$W$13:$W$16=H$15,'Data Input'!$C$13:$C$16,""),"")),"")</f>
        <v>• Сезонски грип</v>
      </c>
    </row>
    <row r="13" spans="1:12" ht="129" customHeight="1">
      <c r="B13" s="282"/>
      <c r="C13" s="163" t="str">
        <f>INDEX(Languages!$A:$K,MATCH("RM05",Languages!$A:$A,0),MATCH(Language,Languages!$1:$1,0))</f>
        <v>Миноран</v>
      </c>
      <c r="D13" s="173" t="str" cm="1">
        <f t="array" ref="D13">IF(LEN(_xlfn.TEXTJOIN("•",TRUE,IF('Data Input'!$AF$13:$AF$16=$C13,IF('Data Input'!$W$13:$W$16=D$15,'Data Input'!$C$13:$C$16,""),"")))&gt;2,"•"&amp;CHAR(32)&amp;_xlfn.TEXTJOIN(CHAR(10)&amp;"•"&amp;CHAR(32),TRUE,IF('Data Input'!$AF$13:$AF$16=$C13,IF('Data Input'!$W$13:$W$16=D$15,'Data Input'!$C$13:$C$16,""),"")),"")</f>
        <v/>
      </c>
      <c r="E13" s="174" t="str" cm="1">
        <f t="array" ref="E13">IF(LEN(_xlfn.TEXTJOIN("•",TRUE,IF('Data Input'!$AF$13:$AF$16=$C13,IF('Data Input'!$W$13:$W$16=E$15,'Data Input'!$C$13:$C$16,""),"")))&gt;2,"•"&amp;CHAR(32)&amp;_xlfn.TEXTJOIN(CHAR(10)&amp;"•"&amp;CHAR(32),TRUE,IF('Data Input'!$AF$13:$AF$16=$C13,IF('Data Input'!$W$13:$W$16=E$15,'Data Input'!$C$13:$C$16,""),"")),"")</f>
        <v/>
      </c>
      <c r="F13" s="174" t="str" cm="1">
        <f t="array" ref="F13">IF(LEN(_xlfn.TEXTJOIN("•",TRUE,IF('Data Input'!$AF$13:$AF$16=$C13,IF('Data Input'!$W$13:$W$16=F$15,'Data Input'!$C$13:$C$16,""),"")))&gt;2,"•"&amp;CHAR(32)&amp;_xlfn.TEXTJOIN(CHAR(10)&amp;"•"&amp;CHAR(32),TRUE,IF('Data Input'!$AF$13:$AF$16=$C13,IF('Data Input'!$W$13:$W$16=F$15,'Data Input'!$C$13:$C$16,""),"")),"")</f>
        <v/>
      </c>
      <c r="G13" s="170" t="str" cm="1">
        <f t="array" ref="G13">IF(LEN(_xlfn.TEXTJOIN("•",TRUE,IF('Data Input'!$AF$13:$AF$16=$C13,IF('Data Input'!$W$13:$W$16=G$15,'Data Input'!$C$13:$C$16,""),"")))&gt;2,"•"&amp;CHAR(32)&amp;_xlfn.TEXTJOIN(CHAR(10)&amp;"•"&amp;CHAR(32),TRUE,IF('Data Input'!$AF$13:$AF$16=$C13,IF('Data Input'!$W$13:$W$16=G$15,'Data Input'!$C$13:$C$16,""),"")),"")</f>
        <v/>
      </c>
      <c r="H13" s="176" t="str" cm="1">
        <f t="array" ref="H13">IF(LEN(_xlfn.TEXTJOIN("•",TRUE,IF('Data Input'!$AF$13:$AF$16=$C13,IF('Data Input'!$W$13:$W$16=H$15,'Data Input'!$C$13:$C$16,""),"")))&gt;2,"•"&amp;CHAR(32)&amp;_xlfn.TEXTJOIN(CHAR(10)&amp;"•"&amp;CHAR(32),TRUE,IF('Data Input'!$AF$13:$AF$16=$C13,IF('Data Input'!$W$13:$W$16=H$15,'Data Input'!$C$13:$C$16,""),"")),"")</f>
        <v/>
      </c>
    </row>
    <row r="14" spans="1:12" ht="129" customHeight="1">
      <c r="B14" s="282"/>
      <c r="C14" s="163" t="str">
        <f>INDEX(Languages!$A:$K,MATCH("RM06",Languages!$A:$A,0),MATCH(Language,Languages!$1:$1,0))</f>
        <v>Занемарљив</v>
      </c>
      <c r="D14" s="177" t="str" cm="1">
        <f t="array" ref="D14">IF(LEN(_xlfn.TEXTJOIN("•",TRUE,IF('Data Input'!$AF$13:$AF$16=$C14,IF('Data Input'!$W$13:$W$16=D$15,'Data Input'!$C$13:$C$16,""),"")))&gt;2,"•"&amp;CHAR(32)&amp;_xlfn.TEXTJOIN(CHAR(10)&amp;"•"&amp;CHAR(32),TRUE,IF('Data Input'!$AF$13:$AF$16=$C14,IF('Data Input'!$W$13:$W$16=D$15,'Data Input'!$C$13:$C$16,""),"")),"")</f>
        <v/>
      </c>
      <c r="E14" s="178" t="str" cm="1">
        <f t="array" ref="E14">IF(LEN(_xlfn.TEXTJOIN("•",TRUE,IF('Data Input'!$AF$13:$AF$16=$C14,IF('Data Input'!$W$13:$W$16=E$15,'Data Input'!$C$13:$C$16,""),"")))&gt;2,"•"&amp;CHAR(32)&amp;_xlfn.TEXTJOIN(CHAR(10)&amp;"•"&amp;CHAR(32),TRUE,IF('Data Input'!$AF$13:$AF$16=$C14,IF('Data Input'!$W$13:$W$16=E$15,'Data Input'!$C$13:$C$16,""),"")),"")</f>
        <v/>
      </c>
      <c r="F14" s="178" t="str" cm="1">
        <f t="array" ref="F14">IF(LEN(_xlfn.TEXTJOIN("•",TRUE,IF('Data Input'!$AF$13:$AF$16=$C14,IF('Data Input'!$W$13:$W$16=F$15,'Data Input'!$C$13:$C$16,""),"")))&gt;2,"•"&amp;CHAR(32)&amp;_xlfn.TEXTJOIN(CHAR(10)&amp;"•"&amp;CHAR(32),TRUE,IF('Data Input'!$AF$13:$AF$16=$C14,IF('Data Input'!$W$13:$W$16=F$15,'Data Input'!$C$13:$C$16,""),"")),"")</f>
        <v/>
      </c>
      <c r="G14" s="179" t="str" cm="1">
        <f t="array" ref="G14">IF(LEN(_xlfn.TEXTJOIN("•",TRUE,IF('Data Input'!$AF$13:$AF$16=$C14,IF('Data Input'!$W$13:$W$16=G$15,'Data Input'!$C$13:$C$16,""),"")))&gt;2,"•"&amp;CHAR(32)&amp;_xlfn.TEXTJOIN(CHAR(10)&amp;"•"&amp;CHAR(32),TRUE,IF('Data Input'!$AF$13:$AF$16=$C14,IF('Data Input'!$W$13:$W$16=G$15,'Data Input'!$C$13:$C$16,""),"")),"")</f>
        <v/>
      </c>
      <c r="H14" s="180" t="str" cm="1">
        <f t="array" ref="H14">IF(LEN(_xlfn.TEXTJOIN("•",TRUE,IF('Data Input'!$AF$13:$AF$16=$C14,IF('Data Input'!$W$13:$W$16=H$15,'Data Input'!$C$13:$C$16,""),"")))&gt;2,"•"&amp;CHAR(32)&amp;_xlfn.TEXTJOIN(CHAR(10)&amp;"•"&amp;CHAR(32),TRUE,IF('Data Input'!$AF$13:$AF$16=$C14,IF('Data Input'!$W$13:$W$16=H$15,'Data Input'!$C$13:$C$16,""),"")),"")</f>
        <v/>
      </c>
    </row>
    <row r="15" spans="1:12">
      <c r="D15" s="181" t="str">
        <f>INDEX(Languages!$A:$K,MATCH("RM07",Languages!$A:$A,0),MATCH(Language,Languages!$1:$1,0))</f>
        <v>Не постоји вероватноћа</v>
      </c>
      <c r="E15" s="181" t="str">
        <f>INDEX(Languages!$A:$K,MATCH("RM08",Languages!$A:$A,0),MATCH(Language,Languages!$1:$1,0))</f>
        <v>Мало вероватно</v>
      </c>
      <c r="F15" s="181" t="str">
        <f>INDEX(Languages!$A:$K,MATCH("RM09",Languages!$A:$A,0),MATCH(Language,Languages!$1:$1,0))</f>
        <v>Вероватно</v>
      </c>
      <c r="G15" s="181" t="str">
        <f>INDEX(Languages!$A:$K,MATCH("RM10",Languages!$A:$A,0),MATCH(Language,Languages!$1:$1,0))</f>
        <v>Врло могуће</v>
      </c>
      <c r="H15" s="181" t="str">
        <f>INDEX(Languages!$A:$K,MATCH("RM11",Languages!$A:$A,0),MATCH(Language,Languages!$1:$1,0))</f>
        <v>Готово сигуран</v>
      </c>
    </row>
    <row r="16" spans="1:12" ht="21">
      <c r="D16" s="281" t="str">
        <f>INDEX(Languages!$A:$K,MATCH("D15",Languages!$A:$A,0),MATCH(Language,Languages!$1:$1,0)) &amp; "  →"</f>
        <v>Вероватноћа  →</v>
      </c>
      <c r="E16" s="281"/>
      <c r="F16" s="281"/>
      <c r="G16" s="281"/>
      <c r="H16" s="281"/>
    </row>
  </sheetData>
  <sheetProtection algorithmName="SHA-512" hashValue="Jhkg/oKkTUUp4TXoJVd2bBepmOqih/uGn8+3599B53xjiaVykB9eVsRvVMKP5sViUQehueXBbmcqvuX8pv0pxg==" saltValue="jE+bFiDtAEveUY77ZI/Hbg==" spinCount="100000" sheet="1" objects="1" scenarios="1" formatColumns="0" formatRows="0" selectLockedCells="1"/>
  <mergeCells count="2">
    <mergeCell ref="D16:H16"/>
    <mergeCell ref="B10:B14"/>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DA2E-CEC1-4EB0-B605-99D47A583EF7}">
  <sheetPr codeName="Sheet13">
    <pageSetUpPr fitToPage="1"/>
  </sheetPr>
  <dimension ref="A1:P60"/>
  <sheetViews>
    <sheetView showGridLines="0" zoomScaleNormal="100" workbookViewId="0">
      <selection activeCell="C11" sqref="C11"/>
    </sheetView>
  </sheetViews>
  <sheetFormatPr defaultColWidth="9.140625" defaultRowHeight="14.45"/>
  <cols>
    <col min="1" max="1" width="6.7109375" style="100" customWidth="1"/>
    <col min="2" max="2" width="33.85546875" style="100" customWidth="1"/>
    <col min="3" max="3" width="31.85546875" style="100" customWidth="1"/>
    <col min="4" max="4" width="16.42578125" style="100" hidden="1" customWidth="1"/>
    <col min="5" max="16" width="7.140625" style="100" customWidth="1"/>
    <col min="17" max="16384" width="9.140625" style="100"/>
  </cols>
  <sheetData>
    <row r="1" spans="1:16" ht="31.15">
      <c r="A1" s="74" t="str">
        <f>INDEX(Languages!$A:$K,MATCH("RC01",Languages!$A:$A,0),MATCH(Language,Languages!$1:$1,0))</f>
        <v>Календар ризика од ванредних ситуација и катастрофа</v>
      </c>
      <c r="B1" s="74"/>
      <c r="C1" s="74"/>
      <c r="D1" s="74"/>
      <c r="E1" s="74"/>
      <c r="F1" s="74"/>
      <c r="G1" s="74"/>
      <c r="H1" s="74"/>
      <c r="I1" s="74"/>
      <c r="J1" s="74"/>
      <c r="K1" s="74"/>
      <c r="L1" s="74"/>
      <c r="M1" s="74"/>
      <c r="N1" s="74"/>
      <c r="O1" s="74"/>
      <c r="P1" s="75" t="str">
        <f>IF(Workshop!$C$5 = 0, "", Workshop!$C$5)</f>
        <v>SERBIA</v>
      </c>
    </row>
    <row r="2" spans="1:16" ht="10.15" customHeight="1"/>
    <row r="3" spans="1:16" ht="5.0999999999999996" customHeight="1">
      <c r="A3" s="101"/>
      <c r="B3" s="102"/>
      <c r="C3" s="102"/>
      <c r="D3" s="102"/>
      <c r="E3" s="102"/>
      <c r="F3" s="102"/>
      <c r="G3" s="102"/>
      <c r="H3" s="102"/>
      <c r="I3" s="102"/>
      <c r="J3" s="102"/>
      <c r="K3" s="102"/>
      <c r="L3" s="102"/>
      <c r="M3" s="102"/>
      <c r="N3" s="102"/>
      <c r="O3" s="102"/>
      <c r="P3" s="103"/>
    </row>
    <row r="4" spans="1:16">
      <c r="A4" s="104"/>
      <c r="B4" s="81" t="str">
        <f>Workshop!$B$5</f>
        <v>Држава/територија/област</v>
      </c>
      <c r="C4" s="82" t="str">
        <f>IF(Workshop!$C$5 = 0, "", Workshop!$C$5)</f>
        <v>SERBIA</v>
      </c>
      <c r="D4" s="105"/>
      <c r="E4" s="105"/>
      <c r="F4" s="105"/>
      <c r="G4" s="105"/>
      <c r="H4" s="105"/>
      <c r="I4" s="105"/>
      <c r="J4" s="105"/>
      <c r="K4" s="105"/>
      <c r="L4" s="105"/>
      <c r="M4" s="105"/>
      <c r="N4" s="105"/>
      <c r="O4" s="105"/>
      <c r="P4" s="106"/>
    </row>
    <row r="5" spans="1:16">
      <c r="A5" s="104"/>
      <c r="B5" s="81" t="str">
        <f>Workshop!$B$6</f>
        <v>Ниво радионице</v>
      </c>
      <c r="C5" s="82" t="str">
        <f>IF(Workshop!$C$6 = 0, "", Workshop!$C$6)</f>
        <v>Локални</v>
      </c>
      <c r="D5" s="105"/>
      <c r="E5" s="105"/>
      <c r="F5" s="105"/>
      <c r="G5" s="105"/>
      <c r="H5" s="105"/>
      <c r="I5" s="105"/>
      <c r="J5" s="105"/>
      <c r="K5" s="105"/>
      <c r="L5" s="105"/>
      <c r="M5" s="105"/>
      <c r="N5" s="105"/>
      <c r="O5" s="105"/>
      <c r="P5" s="106"/>
    </row>
    <row r="6" spans="1:16">
      <c r="A6" s="104"/>
      <c r="B6" s="81" t="str">
        <f>Workshop!$B$7</f>
        <v>Поднационалне области (ако је примењиво)</v>
      </c>
      <c r="C6" s="82" t="str">
        <f>IF(Workshop!$C$7 = 0, "", Workshop!$C$7)</f>
        <v>RAŠKI UPRAVNI OKRUG</v>
      </c>
      <c r="D6" s="105"/>
      <c r="E6" s="105"/>
      <c r="F6" s="105"/>
      <c r="G6" s="105"/>
      <c r="H6" s="105"/>
      <c r="I6" s="105"/>
      <c r="J6" s="105"/>
      <c r="K6" s="105"/>
      <c r="L6" s="105"/>
      <c r="M6" s="105"/>
      <c r="N6" s="105"/>
      <c r="O6" s="105"/>
      <c r="P6" s="106"/>
    </row>
    <row r="7" spans="1:16">
      <c r="A7" s="104"/>
      <c r="B7" s="81" t="str">
        <f>Workshop!$B$8</f>
        <v>Додатне области</v>
      </c>
      <c r="C7" s="82" t="str">
        <f>IF(Workshop!$C$8 = 0, "", Workshop!$C$8)</f>
        <v>Град Краљево</v>
      </c>
      <c r="D7" s="105"/>
      <c r="E7" s="105"/>
      <c r="F7" s="132"/>
      <c r="G7" s="105"/>
      <c r="H7" s="105"/>
      <c r="I7" s="105"/>
      <c r="J7" s="105"/>
      <c r="K7" s="105"/>
      <c r="L7" s="105"/>
      <c r="M7" s="105"/>
      <c r="N7" s="105"/>
      <c r="O7" s="105"/>
      <c r="P7" s="87" t="str">
        <f>INDEX(Languages!$A:$K,MATCH("W07",Languages!$A:$A,0),MATCH(Language,Languages!$1:$1,0)) &amp;":    "&amp;IF(Workshop!$C$10=0,"No Start Date",TEXT(Workshop!$C$10,"d mmm yyy"))&amp;"  -  "&amp;IF(Workshop!$C$11=0,"No End Date",TEXT(Workshop!$C$11,"d mmm yyy"))</f>
        <v>Датум процене:    No Start Date  -  No End Date</v>
      </c>
    </row>
    <row r="8" spans="1:16" ht="5.0999999999999996" customHeight="1">
      <c r="A8" s="107"/>
      <c r="B8" s="108"/>
      <c r="C8" s="90"/>
      <c r="D8" s="108"/>
      <c r="E8" s="108"/>
      <c r="F8" s="108"/>
      <c r="G8" s="108"/>
      <c r="H8" s="108"/>
      <c r="I8" s="108"/>
      <c r="J8" s="108"/>
      <c r="K8" s="108"/>
      <c r="L8" s="108"/>
      <c r="M8" s="108"/>
      <c r="N8" s="108"/>
      <c r="O8" s="108"/>
      <c r="P8" s="109"/>
    </row>
    <row r="10" spans="1:16">
      <c r="A10" s="133" t="s">
        <v>4391</v>
      </c>
      <c r="B10" s="134" t="str">
        <f>INDEX(Languages!$A:$K,MATCH("RC02",Languages!$A:$A,0),MATCH(Language,Languages!$1:$1,0))</f>
        <v>Специфична опасност</v>
      </c>
      <c r="C10" s="134" t="str">
        <f>INDEX(Languages!$A:$K,MATCH("RC03",Languages!$A:$A,0),MATCH(Language,Languages!$1:$1,0))</f>
        <v>Ниво ризика</v>
      </c>
      <c r="D10" s="135" t="s">
        <v>4453</v>
      </c>
      <c r="E10" s="136" t="str">
        <f>TEXT(1*29, "mmm")</f>
        <v>Jan</v>
      </c>
      <c r="F10" s="137" t="str">
        <f>TEXT(2*29, "mmm")</f>
        <v>Feb</v>
      </c>
      <c r="G10" s="137" t="str">
        <f>TEXT(3*29, "mmm")</f>
        <v>Mar</v>
      </c>
      <c r="H10" s="137" t="str">
        <f>TEXT(4*29, "mmm")</f>
        <v>Apr</v>
      </c>
      <c r="I10" s="137" t="str">
        <f>TEXT(5*29, "mmm")</f>
        <v>May</v>
      </c>
      <c r="J10" s="137" t="str">
        <f>TEXT(6*29, "mmm")</f>
        <v>Jun</v>
      </c>
      <c r="K10" s="137" t="str">
        <f>TEXT(7*29, "mmm")</f>
        <v>Jul</v>
      </c>
      <c r="L10" s="137" t="str">
        <f>TEXT(8*29, "mmm")</f>
        <v>Aug</v>
      </c>
      <c r="M10" s="137" t="str">
        <f>TEXT(9*29, "mmm")</f>
        <v>Sep</v>
      </c>
      <c r="N10" s="137" t="str">
        <f>TEXT(10*29, "mmm")</f>
        <v>Oct</v>
      </c>
      <c r="O10" s="137" t="str">
        <f>TEXT(11*29, "mmm")</f>
        <v>Nov</v>
      </c>
      <c r="P10" s="137" t="str">
        <f>TEXT(12*29, "mmm")</f>
        <v>Dec</v>
      </c>
    </row>
    <row r="11" spans="1:16">
      <c r="A11" s="133" cm="1">
        <f t="array" ref="A11:P60">_xlfn._xlws.SORT('Risk Calendar Std'!A2:P51,4,-1 )</f>
        <v>4</v>
      </c>
      <c r="B11" s="138" t="str">
        <v>Загађење ваздуха</v>
      </c>
      <c r="C11" s="138" t="str">
        <v>Веома висок</v>
      </c>
      <c r="D11" s="139">
        <v>5</v>
      </c>
      <c r="E11" s="140">
        <v>4</v>
      </c>
      <c r="F11" s="141">
        <v>4</v>
      </c>
      <c r="G11" s="141">
        <v>3</v>
      </c>
      <c r="H11" s="141">
        <v>2</v>
      </c>
      <c r="I11" s="141">
        <v>1</v>
      </c>
      <c r="J11" s="141">
        <v>1</v>
      </c>
      <c r="K11" s="141">
        <v>1</v>
      </c>
      <c r="L11" s="141">
        <v>1</v>
      </c>
      <c r="M11" s="141">
        <v>1</v>
      </c>
      <c r="N11" s="141">
        <v>3</v>
      </c>
      <c r="O11" s="141">
        <v>4</v>
      </c>
      <c r="P11" s="142">
        <v>4</v>
      </c>
    </row>
    <row r="12" spans="1:16">
      <c r="A12" s="133">
        <v>1</v>
      </c>
      <c r="B12" s="138" t="str">
        <v>Сезонски грип</v>
      </c>
      <c r="C12" s="138" t="str">
        <v>Висок</v>
      </c>
      <c r="D12" s="139">
        <v>4</v>
      </c>
      <c r="E12" s="140">
        <v>4</v>
      </c>
      <c r="F12" s="141">
        <v>4</v>
      </c>
      <c r="G12" s="141">
        <v>4</v>
      </c>
      <c r="H12" s="141">
        <v>3</v>
      </c>
      <c r="I12" s="141">
        <v>1</v>
      </c>
      <c r="J12" s="141">
        <v>1</v>
      </c>
      <c r="K12" s="141">
        <v>1</v>
      </c>
      <c r="L12" s="141">
        <v>1</v>
      </c>
      <c r="M12" s="141">
        <v>1</v>
      </c>
      <c r="N12" s="141">
        <v>2</v>
      </c>
      <c r="O12" s="141">
        <v>3</v>
      </c>
      <c r="P12" s="142">
        <v>4</v>
      </c>
    </row>
    <row r="13" spans="1:16">
      <c r="A13" s="133">
        <v>3</v>
      </c>
      <c r="B13" s="138" t="str">
        <v>Грозница Западног Нила</v>
      </c>
      <c r="C13" s="138" t="str">
        <v>Висок</v>
      </c>
      <c r="D13" s="139">
        <v>4</v>
      </c>
      <c r="E13" s="140">
        <v>1</v>
      </c>
      <c r="F13" s="141">
        <v>1</v>
      </c>
      <c r="G13" s="141">
        <v>1</v>
      </c>
      <c r="H13" s="141">
        <v>1</v>
      </c>
      <c r="I13" s="141">
        <v>2</v>
      </c>
      <c r="J13" s="141">
        <v>3</v>
      </c>
      <c r="K13" s="141">
        <v>4</v>
      </c>
      <c r="L13" s="141">
        <v>4</v>
      </c>
      <c r="M13" s="141">
        <v>3</v>
      </c>
      <c r="N13" s="141">
        <v>2</v>
      </c>
      <c r="O13" s="141">
        <v>1</v>
      </c>
      <c r="P13" s="142">
        <v>1</v>
      </c>
    </row>
    <row r="14" spans="1:16">
      <c r="A14" s="133">
        <v>2</v>
      </c>
      <c r="B14" s="138" t="str">
        <v>Поплава</v>
      </c>
      <c r="C14" s="138" t="str">
        <v>Умерен</v>
      </c>
      <c r="D14" s="139">
        <v>3</v>
      </c>
      <c r="E14" s="140">
        <v>1</v>
      </c>
      <c r="F14" s="141">
        <v>1</v>
      </c>
      <c r="G14" s="141">
        <v>2</v>
      </c>
      <c r="H14" s="141">
        <v>3</v>
      </c>
      <c r="I14" s="141">
        <v>4</v>
      </c>
      <c r="J14" s="141">
        <v>4</v>
      </c>
      <c r="K14" s="141">
        <v>1</v>
      </c>
      <c r="L14" s="141">
        <v>1</v>
      </c>
      <c r="M14" s="141">
        <v>1</v>
      </c>
      <c r="N14" s="141">
        <v>1</v>
      </c>
      <c r="O14" s="141">
        <v>3</v>
      </c>
      <c r="P14" s="142">
        <v>1</v>
      </c>
    </row>
    <row r="15" spans="1:16">
      <c r="A15" s="133">
        <v>0</v>
      </c>
      <c r="B15" s="138">
        <v>0</v>
      </c>
      <c r="C15" s="138">
        <v>0</v>
      </c>
      <c r="D15" s="139">
        <v>0</v>
      </c>
      <c r="E15" s="140">
        <v>0</v>
      </c>
      <c r="F15" s="141">
        <v>0</v>
      </c>
      <c r="G15" s="141">
        <v>0</v>
      </c>
      <c r="H15" s="141">
        <v>0</v>
      </c>
      <c r="I15" s="141">
        <v>0</v>
      </c>
      <c r="J15" s="141">
        <v>0</v>
      </c>
      <c r="K15" s="141">
        <v>0</v>
      </c>
      <c r="L15" s="141">
        <v>0</v>
      </c>
      <c r="M15" s="141">
        <v>0</v>
      </c>
      <c r="N15" s="141">
        <v>0</v>
      </c>
      <c r="O15" s="141">
        <v>0</v>
      </c>
      <c r="P15" s="142">
        <v>0</v>
      </c>
    </row>
    <row r="16" spans="1:16">
      <c r="A16" s="133">
        <v>0</v>
      </c>
      <c r="B16" s="138">
        <v>0</v>
      </c>
      <c r="C16" s="138">
        <v>0</v>
      </c>
      <c r="D16" s="139">
        <v>0</v>
      </c>
      <c r="E16" s="140">
        <v>0</v>
      </c>
      <c r="F16" s="141">
        <v>0</v>
      </c>
      <c r="G16" s="141">
        <v>0</v>
      </c>
      <c r="H16" s="141">
        <v>0</v>
      </c>
      <c r="I16" s="141">
        <v>0</v>
      </c>
      <c r="J16" s="141">
        <v>0</v>
      </c>
      <c r="K16" s="141">
        <v>0</v>
      </c>
      <c r="L16" s="141">
        <v>0</v>
      </c>
      <c r="M16" s="141">
        <v>0</v>
      </c>
      <c r="N16" s="141">
        <v>0</v>
      </c>
      <c r="O16" s="141">
        <v>0</v>
      </c>
      <c r="P16" s="142">
        <v>0</v>
      </c>
    </row>
    <row r="17" spans="1:16">
      <c r="A17" s="133">
        <v>0</v>
      </c>
      <c r="B17" s="138">
        <v>0</v>
      </c>
      <c r="C17" s="138">
        <v>0</v>
      </c>
      <c r="D17" s="139">
        <v>0</v>
      </c>
      <c r="E17" s="140">
        <v>0</v>
      </c>
      <c r="F17" s="141">
        <v>0</v>
      </c>
      <c r="G17" s="141">
        <v>0</v>
      </c>
      <c r="H17" s="141">
        <v>0</v>
      </c>
      <c r="I17" s="141">
        <v>0</v>
      </c>
      <c r="J17" s="141">
        <v>0</v>
      </c>
      <c r="K17" s="141">
        <v>0</v>
      </c>
      <c r="L17" s="141">
        <v>0</v>
      </c>
      <c r="M17" s="141">
        <v>0</v>
      </c>
      <c r="N17" s="141">
        <v>0</v>
      </c>
      <c r="O17" s="141">
        <v>0</v>
      </c>
      <c r="P17" s="142">
        <v>0</v>
      </c>
    </row>
    <row r="18" spans="1:16">
      <c r="A18" s="133">
        <v>0</v>
      </c>
      <c r="B18" s="138">
        <v>0</v>
      </c>
      <c r="C18" s="138">
        <v>0</v>
      </c>
      <c r="D18" s="139">
        <v>0</v>
      </c>
      <c r="E18" s="140">
        <v>0</v>
      </c>
      <c r="F18" s="141">
        <v>0</v>
      </c>
      <c r="G18" s="141">
        <v>0</v>
      </c>
      <c r="H18" s="141">
        <v>0</v>
      </c>
      <c r="I18" s="141">
        <v>0</v>
      </c>
      <c r="J18" s="141">
        <v>0</v>
      </c>
      <c r="K18" s="141">
        <v>0</v>
      </c>
      <c r="L18" s="141">
        <v>0</v>
      </c>
      <c r="M18" s="141">
        <v>0</v>
      </c>
      <c r="N18" s="141">
        <v>0</v>
      </c>
      <c r="O18" s="141">
        <v>0</v>
      </c>
      <c r="P18" s="142">
        <v>0</v>
      </c>
    </row>
    <row r="19" spans="1:16">
      <c r="A19" s="133">
        <v>0</v>
      </c>
      <c r="B19" s="138">
        <v>0</v>
      </c>
      <c r="C19" s="138">
        <v>0</v>
      </c>
      <c r="D19" s="139">
        <v>0</v>
      </c>
      <c r="E19" s="140">
        <v>0</v>
      </c>
      <c r="F19" s="141">
        <v>0</v>
      </c>
      <c r="G19" s="141">
        <v>0</v>
      </c>
      <c r="H19" s="141">
        <v>0</v>
      </c>
      <c r="I19" s="141">
        <v>0</v>
      </c>
      <c r="J19" s="141">
        <v>0</v>
      </c>
      <c r="K19" s="141">
        <v>0</v>
      </c>
      <c r="L19" s="141">
        <v>0</v>
      </c>
      <c r="M19" s="141">
        <v>0</v>
      </c>
      <c r="N19" s="141">
        <v>0</v>
      </c>
      <c r="O19" s="141">
        <v>0</v>
      </c>
      <c r="P19" s="142">
        <v>0</v>
      </c>
    </row>
    <row r="20" spans="1:16">
      <c r="A20" s="133">
        <v>0</v>
      </c>
      <c r="B20" s="138">
        <v>0</v>
      </c>
      <c r="C20" s="138">
        <v>0</v>
      </c>
      <c r="D20" s="139">
        <v>0</v>
      </c>
      <c r="E20" s="140">
        <v>0</v>
      </c>
      <c r="F20" s="141">
        <v>0</v>
      </c>
      <c r="G20" s="141">
        <v>0</v>
      </c>
      <c r="H20" s="141">
        <v>0</v>
      </c>
      <c r="I20" s="141">
        <v>0</v>
      </c>
      <c r="J20" s="141">
        <v>0</v>
      </c>
      <c r="K20" s="141">
        <v>0</v>
      </c>
      <c r="L20" s="141">
        <v>0</v>
      </c>
      <c r="M20" s="141">
        <v>0</v>
      </c>
      <c r="N20" s="141">
        <v>0</v>
      </c>
      <c r="O20" s="141">
        <v>0</v>
      </c>
      <c r="P20" s="142">
        <v>0</v>
      </c>
    </row>
    <row r="21" spans="1:16">
      <c r="A21" s="133">
        <v>0</v>
      </c>
      <c r="B21" s="138">
        <v>0</v>
      </c>
      <c r="C21" s="138">
        <v>0</v>
      </c>
      <c r="D21" s="139">
        <v>0</v>
      </c>
      <c r="E21" s="140">
        <v>0</v>
      </c>
      <c r="F21" s="141">
        <v>0</v>
      </c>
      <c r="G21" s="141">
        <v>0</v>
      </c>
      <c r="H21" s="141">
        <v>0</v>
      </c>
      <c r="I21" s="141">
        <v>0</v>
      </c>
      <c r="J21" s="141">
        <v>0</v>
      </c>
      <c r="K21" s="141">
        <v>0</v>
      </c>
      <c r="L21" s="141">
        <v>0</v>
      </c>
      <c r="M21" s="141">
        <v>0</v>
      </c>
      <c r="N21" s="141">
        <v>0</v>
      </c>
      <c r="O21" s="141">
        <v>0</v>
      </c>
      <c r="P21" s="142">
        <v>0</v>
      </c>
    </row>
    <row r="22" spans="1:16">
      <c r="A22" s="133">
        <v>0</v>
      </c>
      <c r="B22" s="138">
        <v>0</v>
      </c>
      <c r="C22" s="138">
        <v>0</v>
      </c>
      <c r="D22" s="139">
        <v>0</v>
      </c>
      <c r="E22" s="140">
        <v>0</v>
      </c>
      <c r="F22" s="141">
        <v>0</v>
      </c>
      <c r="G22" s="141">
        <v>0</v>
      </c>
      <c r="H22" s="141">
        <v>0</v>
      </c>
      <c r="I22" s="141">
        <v>0</v>
      </c>
      <c r="J22" s="141">
        <v>0</v>
      </c>
      <c r="K22" s="141">
        <v>0</v>
      </c>
      <c r="L22" s="141">
        <v>0</v>
      </c>
      <c r="M22" s="141">
        <v>0</v>
      </c>
      <c r="N22" s="141">
        <v>0</v>
      </c>
      <c r="O22" s="141">
        <v>0</v>
      </c>
      <c r="P22" s="142">
        <v>0</v>
      </c>
    </row>
    <row r="23" spans="1:16">
      <c r="A23" s="133">
        <v>0</v>
      </c>
      <c r="B23" s="138">
        <v>0</v>
      </c>
      <c r="C23" s="138">
        <v>0</v>
      </c>
      <c r="D23" s="139">
        <v>0</v>
      </c>
      <c r="E23" s="140">
        <v>0</v>
      </c>
      <c r="F23" s="141">
        <v>0</v>
      </c>
      <c r="G23" s="141">
        <v>0</v>
      </c>
      <c r="H23" s="141">
        <v>0</v>
      </c>
      <c r="I23" s="141">
        <v>0</v>
      </c>
      <c r="J23" s="141">
        <v>0</v>
      </c>
      <c r="K23" s="141">
        <v>0</v>
      </c>
      <c r="L23" s="141">
        <v>0</v>
      </c>
      <c r="M23" s="141">
        <v>0</v>
      </c>
      <c r="N23" s="141">
        <v>0</v>
      </c>
      <c r="O23" s="141">
        <v>0</v>
      </c>
      <c r="P23" s="142">
        <v>0</v>
      </c>
    </row>
    <row r="24" spans="1:16">
      <c r="A24" s="133">
        <v>0</v>
      </c>
      <c r="B24" s="138">
        <v>0</v>
      </c>
      <c r="C24" s="138">
        <v>0</v>
      </c>
      <c r="D24" s="139">
        <v>0</v>
      </c>
      <c r="E24" s="140">
        <v>0</v>
      </c>
      <c r="F24" s="141">
        <v>0</v>
      </c>
      <c r="G24" s="141">
        <v>0</v>
      </c>
      <c r="H24" s="141">
        <v>0</v>
      </c>
      <c r="I24" s="141">
        <v>0</v>
      </c>
      <c r="J24" s="141">
        <v>0</v>
      </c>
      <c r="K24" s="141">
        <v>0</v>
      </c>
      <c r="L24" s="141">
        <v>0</v>
      </c>
      <c r="M24" s="141">
        <v>0</v>
      </c>
      <c r="N24" s="141">
        <v>0</v>
      </c>
      <c r="O24" s="141">
        <v>0</v>
      </c>
      <c r="P24" s="142">
        <v>0</v>
      </c>
    </row>
    <row r="25" spans="1:16">
      <c r="A25" s="133">
        <v>0</v>
      </c>
      <c r="B25" s="138">
        <v>0</v>
      </c>
      <c r="C25" s="138">
        <v>0</v>
      </c>
      <c r="D25" s="139">
        <v>0</v>
      </c>
      <c r="E25" s="140">
        <v>0</v>
      </c>
      <c r="F25" s="141">
        <v>0</v>
      </c>
      <c r="G25" s="141">
        <v>0</v>
      </c>
      <c r="H25" s="141">
        <v>0</v>
      </c>
      <c r="I25" s="141">
        <v>0</v>
      </c>
      <c r="J25" s="141">
        <v>0</v>
      </c>
      <c r="K25" s="141">
        <v>0</v>
      </c>
      <c r="L25" s="141">
        <v>0</v>
      </c>
      <c r="M25" s="141">
        <v>0</v>
      </c>
      <c r="N25" s="141">
        <v>0</v>
      </c>
      <c r="O25" s="141">
        <v>0</v>
      </c>
      <c r="P25" s="142">
        <v>0</v>
      </c>
    </row>
    <row r="26" spans="1:16">
      <c r="A26" s="133">
        <v>0</v>
      </c>
      <c r="B26" s="138">
        <v>0</v>
      </c>
      <c r="C26" s="138">
        <v>0</v>
      </c>
      <c r="D26" s="139">
        <v>0</v>
      </c>
      <c r="E26" s="140">
        <v>0</v>
      </c>
      <c r="F26" s="141">
        <v>0</v>
      </c>
      <c r="G26" s="141">
        <v>0</v>
      </c>
      <c r="H26" s="141">
        <v>0</v>
      </c>
      <c r="I26" s="141">
        <v>0</v>
      </c>
      <c r="J26" s="141">
        <v>0</v>
      </c>
      <c r="K26" s="141">
        <v>0</v>
      </c>
      <c r="L26" s="141">
        <v>0</v>
      </c>
      <c r="M26" s="141">
        <v>0</v>
      </c>
      <c r="N26" s="141">
        <v>0</v>
      </c>
      <c r="O26" s="141">
        <v>0</v>
      </c>
      <c r="P26" s="142">
        <v>0</v>
      </c>
    </row>
    <row r="27" spans="1:16">
      <c r="A27" s="133">
        <v>0</v>
      </c>
      <c r="B27" s="138">
        <v>0</v>
      </c>
      <c r="C27" s="138">
        <v>0</v>
      </c>
      <c r="D27" s="139">
        <v>0</v>
      </c>
      <c r="E27" s="140">
        <v>0</v>
      </c>
      <c r="F27" s="141">
        <v>0</v>
      </c>
      <c r="G27" s="141">
        <v>0</v>
      </c>
      <c r="H27" s="141">
        <v>0</v>
      </c>
      <c r="I27" s="141">
        <v>0</v>
      </c>
      <c r="J27" s="141">
        <v>0</v>
      </c>
      <c r="K27" s="141">
        <v>0</v>
      </c>
      <c r="L27" s="141">
        <v>0</v>
      </c>
      <c r="M27" s="141">
        <v>0</v>
      </c>
      <c r="N27" s="141">
        <v>0</v>
      </c>
      <c r="O27" s="141">
        <v>0</v>
      </c>
      <c r="P27" s="142">
        <v>0</v>
      </c>
    </row>
    <row r="28" spans="1:16">
      <c r="A28" s="133">
        <v>0</v>
      </c>
      <c r="B28" s="138">
        <v>0</v>
      </c>
      <c r="C28" s="138">
        <v>0</v>
      </c>
      <c r="D28" s="139">
        <v>0</v>
      </c>
      <c r="E28" s="140">
        <v>0</v>
      </c>
      <c r="F28" s="141">
        <v>0</v>
      </c>
      <c r="G28" s="141">
        <v>0</v>
      </c>
      <c r="H28" s="141">
        <v>0</v>
      </c>
      <c r="I28" s="141">
        <v>0</v>
      </c>
      <c r="J28" s="141">
        <v>0</v>
      </c>
      <c r="K28" s="141">
        <v>0</v>
      </c>
      <c r="L28" s="141">
        <v>0</v>
      </c>
      <c r="M28" s="141">
        <v>0</v>
      </c>
      <c r="N28" s="141">
        <v>0</v>
      </c>
      <c r="O28" s="141">
        <v>0</v>
      </c>
      <c r="P28" s="142">
        <v>0</v>
      </c>
    </row>
    <row r="29" spans="1:16">
      <c r="A29" s="133">
        <v>0</v>
      </c>
      <c r="B29" s="138">
        <v>0</v>
      </c>
      <c r="C29" s="138">
        <v>0</v>
      </c>
      <c r="D29" s="139">
        <v>0</v>
      </c>
      <c r="E29" s="140">
        <v>0</v>
      </c>
      <c r="F29" s="141">
        <v>0</v>
      </c>
      <c r="G29" s="141">
        <v>0</v>
      </c>
      <c r="H29" s="141">
        <v>0</v>
      </c>
      <c r="I29" s="141">
        <v>0</v>
      </c>
      <c r="J29" s="141">
        <v>0</v>
      </c>
      <c r="K29" s="141">
        <v>0</v>
      </c>
      <c r="L29" s="141">
        <v>0</v>
      </c>
      <c r="M29" s="141">
        <v>0</v>
      </c>
      <c r="N29" s="141">
        <v>0</v>
      </c>
      <c r="O29" s="141">
        <v>0</v>
      </c>
      <c r="P29" s="142">
        <v>0</v>
      </c>
    </row>
    <row r="30" spans="1:16">
      <c r="A30" s="133">
        <v>0</v>
      </c>
      <c r="B30" s="138">
        <v>0</v>
      </c>
      <c r="C30" s="138">
        <v>0</v>
      </c>
      <c r="D30" s="139">
        <v>0</v>
      </c>
      <c r="E30" s="140">
        <v>0</v>
      </c>
      <c r="F30" s="141">
        <v>0</v>
      </c>
      <c r="G30" s="141">
        <v>0</v>
      </c>
      <c r="H30" s="141">
        <v>0</v>
      </c>
      <c r="I30" s="141">
        <v>0</v>
      </c>
      <c r="J30" s="141">
        <v>0</v>
      </c>
      <c r="K30" s="141">
        <v>0</v>
      </c>
      <c r="L30" s="141">
        <v>0</v>
      </c>
      <c r="M30" s="141">
        <v>0</v>
      </c>
      <c r="N30" s="141">
        <v>0</v>
      </c>
      <c r="O30" s="141">
        <v>0</v>
      </c>
      <c r="P30" s="142">
        <v>0</v>
      </c>
    </row>
    <row r="31" spans="1:16">
      <c r="A31" s="133">
        <v>0</v>
      </c>
      <c r="B31" s="138">
        <v>0</v>
      </c>
      <c r="C31" s="138">
        <v>0</v>
      </c>
      <c r="D31" s="139">
        <v>0</v>
      </c>
      <c r="E31" s="140">
        <v>0</v>
      </c>
      <c r="F31" s="141">
        <v>0</v>
      </c>
      <c r="G31" s="141">
        <v>0</v>
      </c>
      <c r="H31" s="141">
        <v>0</v>
      </c>
      <c r="I31" s="141">
        <v>0</v>
      </c>
      <c r="J31" s="141">
        <v>0</v>
      </c>
      <c r="K31" s="141">
        <v>0</v>
      </c>
      <c r="L31" s="141">
        <v>0</v>
      </c>
      <c r="M31" s="141">
        <v>0</v>
      </c>
      <c r="N31" s="141">
        <v>0</v>
      </c>
      <c r="O31" s="141">
        <v>0</v>
      </c>
      <c r="P31" s="142">
        <v>0</v>
      </c>
    </row>
    <row r="32" spans="1:16">
      <c r="A32" s="133">
        <v>0</v>
      </c>
      <c r="B32" s="138">
        <v>0</v>
      </c>
      <c r="C32" s="138">
        <v>0</v>
      </c>
      <c r="D32" s="139">
        <v>0</v>
      </c>
      <c r="E32" s="140">
        <v>0</v>
      </c>
      <c r="F32" s="141">
        <v>0</v>
      </c>
      <c r="G32" s="141">
        <v>0</v>
      </c>
      <c r="H32" s="141">
        <v>0</v>
      </c>
      <c r="I32" s="141">
        <v>0</v>
      </c>
      <c r="J32" s="141">
        <v>0</v>
      </c>
      <c r="K32" s="141">
        <v>0</v>
      </c>
      <c r="L32" s="141">
        <v>0</v>
      </c>
      <c r="M32" s="141">
        <v>0</v>
      </c>
      <c r="N32" s="141">
        <v>0</v>
      </c>
      <c r="O32" s="141">
        <v>0</v>
      </c>
      <c r="P32" s="142">
        <v>0</v>
      </c>
    </row>
    <row r="33" spans="1:16">
      <c r="A33" s="133">
        <v>0</v>
      </c>
      <c r="B33" s="138">
        <v>0</v>
      </c>
      <c r="C33" s="138">
        <v>0</v>
      </c>
      <c r="D33" s="139">
        <v>0</v>
      </c>
      <c r="E33" s="140">
        <v>0</v>
      </c>
      <c r="F33" s="141">
        <v>0</v>
      </c>
      <c r="G33" s="141">
        <v>0</v>
      </c>
      <c r="H33" s="141">
        <v>0</v>
      </c>
      <c r="I33" s="141">
        <v>0</v>
      </c>
      <c r="J33" s="141">
        <v>0</v>
      </c>
      <c r="K33" s="141">
        <v>0</v>
      </c>
      <c r="L33" s="141">
        <v>0</v>
      </c>
      <c r="M33" s="141">
        <v>0</v>
      </c>
      <c r="N33" s="141">
        <v>0</v>
      </c>
      <c r="O33" s="141">
        <v>0</v>
      </c>
      <c r="P33" s="142">
        <v>0</v>
      </c>
    </row>
    <row r="34" spans="1:16">
      <c r="A34" s="133">
        <v>0</v>
      </c>
      <c r="B34" s="138">
        <v>0</v>
      </c>
      <c r="C34" s="138">
        <v>0</v>
      </c>
      <c r="D34" s="139">
        <v>0</v>
      </c>
      <c r="E34" s="140">
        <v>0</v>
      </c>
      <c r="F34" s="141">
        <v>0</v>
      </c>
      <c r="G34" s="141">
        <v>0</v>
      </c>
      <c r="H34" s="141">
        <v>0</v>
      </c>
      <c r="I34" s="141">
        <v>0</v>
      </c>
      <c r="J34" s="141">
        <v>0</v>
      </c>
      <c r="K34" s="141">
        <v>0</v>
      </c>
      <c r="L34" s="141">
        <v>0</v>
      </c>
      <c r="M34" s="141">
        <v>0</v>
      </c>
      <c r="N34" s="141">
        <v>0</v>
      </c>
      <c r="O34" s="141">
        <v>0</v>
      </c>
      <c r="P34" s="142">
        <v>0</v>
      </c>
    </row>
    <row r="35" spans="1:16">
      <c r="A35" s="133">
        <v>0</v>
      </c>
      <c r="B35" s="138">
        <v>0</v>
      </c>
      <c r="C35" s="138">
        <v>0</v>
      </c>
      <c r="D35" s="139">
        <v>0</v>
      </c>
      <c r="E35" s="140">
        <v>0</v>
      </c>
      <c r="F35" s="141">
        <v>0</v>
      </c>
      <c r="G35" s="141">
        <v>0</v>
      </c>
      <c r="H35" s="141">
        <v>0</v>
      </c>
      <c r="I35" s="141">
        <v>0</v>
      </c>
      <c r="J35" s="141">
        <v>0</v>
      </c>
      <c r="K35" s="141">
        <v>0</v>
      </c>
      <c r="L35" s="141">
        <v>0</v>
      </c>
      <c r="M35" s="141">
        <v>0</v>
      </c>
      <c r="N35" s="141">
        <v>0</v>
      </c>
      <c r="O35" s="141">
        <v>0</v>
      </c>
      <c r="P35" s="142">
        <v>0</v>
      </c>
    </row>
    <row r="36" spans="1:16">
      <c r="A36" s="133">
        <v>0</v>
      </c>
      <c r="B36" s="138">
        <v>0</v>
      </c>
      <c r="C36" s="138">
        <v>0</v>
      </c>
      <c r="D36" s="139">
        <v>0</v>
      </c>
      <c r="E36" s="140">
        <v>0</v>
      </c>
      <c r="F36" s="141">
        <v>0</v>
      </c>
      <c r="G36" s="141">
        <v>0</v>
      </c>
      <c r="H36" s="141">
        <v>0</v>
      </c>
      <c r="I36" s="141">
        <v>0</v>
      </c>
      <c r="J36" s="141">
        <v>0</v>
      </c>
      <c r="K36" s="141">
        <v>0</v>
      </c>
      <c r="L36" s="141">
        <v>0</v>
      </c>
      <c r="M36" s="141">
        <v>0</v>
      </c>
      <c r="N36" s="141">
        <v>0</v>
      </c>
      <c r="O36" s="141">
        <v>0</v>
      </c>
      <c r="P36" s="142">
        <v>0</v>
      </c>
    </row>
    <row r="37" spans="1:16">
      <c r="A37" s="133">
        <v>0</v>
      </c>
      <c r="B37" s="138">
        <v>0</v>
      </c>
      <c r="C37" s="138">
        <v>0</v>
      </c>
      <c r="D37" s="139">
        <v>0</v>
      </c>
      <c r="E37" s="140">
        <v>0</v>
      </c>
      <c r="F37" s="141">
        <v>0</v>
      </c>
      <c r="G37" s="141">
        <v>0</v>
      </c>
      <c r="H37" s="141">
        <v>0</v>
      </c>
      <c r="I37" s="141">
        <v>0</v>
      </c>
      <c r="J37" s="141">
        <v>0</v>
      </c>
      <c r="K37" s="141">
        <v>0</v>
      </c>
      <c r="L37" s="141">
        <v>0</v>
      </c>
      <c r="M37" s="141">
        <v>0</v>
      </c>
      <c r="N37" s="141">
        <v>0</v>
      </c>
      <c r="O37" s="141">
        <v>0</v>
      </c>
      <c r="P37" s="142">
        <v>0</v>
      </c>
    </row>
    <row r="38" spans="1:16">
      <c r="A38" s="133">
        <v>0</v>
      </c>
      <c r="B38" s="138">
        <v>0</v>
      </c>
      <c r="C38" s="138">
        <v>0</v>
      </c>
      <c r="D38" s="139">
        <v>0</v>
      </c>
      <c r="E38" s="140">
        <v>0</v>
      </c>
      <c r="F38" s="141">
        <v>0</v>
      </c>
      <c r="G38" s="141">
        <v>0</v>
      </c>
      <c r="H38" s="141">
        <v>0</v>
      </c>
      <c r="I38" s="141">
        <v>0</v>
      </c>
      <c r="J38" s="141">
        <v>0</v>
      </c>
      <c r="K38" s="141">
        <v>0</v>
      </c>
      <c r="L38" s="141">
        <v>0</v>
      </c>
      <c r="M38" s="141">
        <v>0</v>
      </c>
      <c r="N38" s="141">
        <v>0</v>
      </c>
      <c r="O38" s="141">
        <v>0</v>
      </c>
      <c r="P38" s="142">
        <v>0</v>
      </c>
    </row>
    <row r="39" spans="1:16">
      <c r="A39" s="133">
        <v>0</v>
      </c>
      <c r="B39" s="138">
        <v>0</v>
      </c>
      <c r="C39" s="138">
        <v>0</v>
      </c>
      <c r="D39" s="139">
        <v>0</v>
      </c>
      <c r="E39" s="140">
        <v>0</v>
      </c>
      <c r="F39" s="141">
        <v>0</v>
      </c>
      <c r="G39" s="141">
        <v>0</v>
      </c>
      <c r="H39" s="141">
        <v>0</v>
      </c>
      <c r="I39" s="141">
        <v>0</v>
      </c>
      <c r="J39" s="141">
        <v>0</v>
      </c>
      <c r="K39" s="141">
        <v>0</v>
      </c>
      <c r="L39" s="141">
        <v>0</v>
      </c>
      <c r="M39" s="141">
        <v>0</v>
      </c>
      <c r="N39" s="141">
        <v>0</v>
      </c>
      <c r="O39" s="141">
        <v>0</v>
      </c>
      <c r="P39" s="142">
        <v>0</v>
      </c>
    </row>
    <row r="40" spans="1:16">
      <c r="A40" s="133">
        <v>0</v>
      </c>
      <c r="B40" s="138">
        <v>0</v>
      </c>
      <c r="C40" s="138">
        <v>0</v>
      </c>
      <c r="D40" s="139">
        <v>0</v>
      </c>
      <c r="E40" s="140">
        <v>0</v>
      </c>
      <c r="F40" s="141">
        <v>0</v>
      </c>
      <c r="G40" s="141">
        <v>0</v>
      </c>
      <c r="H40" s="141">
        <v>0</v>
      </c>
      <c r="I40" s="141">
        <v>0</v>
      </c>
      <c r="J40" s="141">
        <v>0</v>
      </c>
      <c r="K40" s="141">
        <v>0</v>
      </c>
      <c r="L40" s="141">
        <v>0</v>
      </c>
      <c r="M40" s="141">
        <v>0</v>
      </c>
      <c r="N40" s="141">
        <v>0</v>
      </c>
      <c r="O40" s="141">
        <v>0</v>
      </c>
      <c r="P40" s="142">
        <v>0</v>
      </c>
    </row>
    <row r="41" spans="1:16">
      <c r="A41" s="133">
        <v>0</v>
      </c>
      <c r="B41" s="138">
        <v>0</v>
      </c>
      <c r="C41" s="138">
        <v>0</v>
      </c>
      <c r="D41" s="139">
        <v>0</v>
      </c>
      <c r="E41" s="140">
        <v>0</v>
      </c>
      <c r="F41" s="141">
        <v>0</v>
      </c>
      <c r="G41" s="141">
        <v>0</v>
      </c>
      <c r="H41" s="141">
        <v>0</v>
      </c>
      <c r="I41" s="141">
        <v>0</v>
      </c>
      <c r="J41" s="141">
        <v>0</v>
      </c>
      <c r="K41" s="141">
        <v>0</v>
      </c>
      <c r="L41" s="141">
        <v>0</v>
      </c>
      <c r="M41" s="141">
        <v>0</v>
      </c>
      <c r="N41" s="141">
        <v>0</v>
      </c>
      <c r="O41" s="141">
        <v>0</v>
      </c>
      <c r="P41" s="142">
        <v>0</v>
      </c>
    </row>
    <row r="42" spans="1:16">
      <c r="A42" s="133">
        <v>0</v>
      </c>
      <c r="B42" s="138">
        <v>0</v>
      </c>
      <c r="C42" s="138">
        <v>0</v>
      </c>
      <c r="D42" s="139">
        <v>0</v>
      </c>
      <c r="E42" s="140">
        <v>0</v>
      </c>
      <c r="F42" s="141">
        <v>0</v>
      </c>
      <c r="G42" s="141">
        <v>0</v>
      </c>
      <c r="H42" s="141">
        <v>0</v>
      </c>
      <c r="I42" s="141">
        <v>0</v>
      </c>
      <c r="J42" s="141">
        <v>0</v>
      </c>
      <c r="K42" s="141">
        <v>0</v>
      </c>
      <c r="L42" s="141">
        <v>0</v>
      </c>
      <c r="M42" s="141">
        <v>0</v>
      </c>
      <c r="N42" s="141">
        <v>0</v>
      </c>
      <c r="O42" s="141">
        <v>0</v>
      </c>
      <c r="P42" s="142">
        <v>0</v>
      </c>
    </row>
    <row r="43" spans="1:16">
      <c r="A43" s="133">
        <v>0</v>
      </c>
      <c r="B43" s="138">
        <v>0</v>
      </c>
      <c r="C43" s="138">
        <v>0</v>
      </c>
      <c r="D43" s="139">
        <v>0</v>
      </c>
      <c r="E43" s="140">
        <v>0</v>
      </c>
      <c r="F43" s="141">
        <v>0</v>
      </c>
      <c r="G43" s="141">
        <v>0</v>
      </c>
      <c r="H43" s="141">
        <v>0</v>
      </c>
      <c r="I43" s="141">
        <v>0</v>
      </c>
      <c r="J43" s="141">
        <v>0</v>
      </c>
      <c r="K43" s="141">
        <v>0</v>
      </c>
      <c r="L43" s="141">
        <v>0</v>
      </c>
      <c r="M43" s="141">
        <v>0</v>
      </c>
      <c r="N43" s="141">
        <v>0</v>
      </c>
      <c r="O43" s="141">
        <v>0</v>
      </c>
      <c r="P43" s="142">
        <v>0</v>
      </c>
    </row>
    <row r="44" spans="1:16">
      <c r="A44" s="133">
        <v>0</v>
      </c>
      <c r="B44" s="138">
        <v>0</v>
      </c>
      <c r="C44" s="138">
        <v>0</v>
      </c>
      <c r="D44" s="139">
        <v>0</v>
      </c>
      <c r="E44" s="140">
        <v>0</v>
      </c>
      <c r="F44" s="141">
        <v>0</v>
      </c>
      <c r="G44" s="141">
        <v>0</v>
      </c>
      <c r="H44" s="141">
        <v>0</v>
      </c>
      <c r="I44" s="141">
        <v>0</v>
      </c>
      <c r="J44" s="141">
        <v>0</v>
      </c>
      <c r="K44" s="141">
        <v>0</v>
      </c>
      <c r="L44" s="141">
        <v>0</v>
      </c>
      <c r="M44" s="141">
        <v>0</v>
      </c>
      <c r="N44" s="141">
        <v>0</v>
      </c>
      <c r="O44" s="141">
        <v>0</v>
      </c>
      <c r="P44" s="142">
        <v>0</v>
      </c>
    </row>
    <row r="45" spans="1:16">
      <c r="A45" s="133">
        <v>0</v>
      </c>
      <c r="B45" s="138">
        <v>0</v>
      </c>
      <c r="C45" s="138">
        <v>0</v>
      </c>
      <c r="D45" s="139">
        <v>0</v>
      </c>
      <c r="E45" s="140">
        <v>0</v>
      </c>
      <c r="F45" s="141">
        <v>0</v>
      </c>
      <c r="G45" s="141">
        <v>0</v>
      </c>
      <c r="H45" s="141">
        <v>0</v>
      </c>
      <c r="I45" s="141">
        <v>0</v>
      </c>
      <c r="J45" s="141">
        <v>0</v>
      </c>
      <c r="K45" s="141">
        <v>0</v>
      </c>
      <c r="L45" s="141">
        <v>0</v>
      </c>
      <c r="M45" s="141">
        <v>0</v>
      </c>
      <c r="N45" s="141">
        <v>0</v>
      </c>
      <c r="O45" s="141">
        <v>0</v>
      </c>
      <c r="P45" s="142">
        <v>0</v>
      </c>
    </row>
    <row r="46" spans="1:16">
      <c r="A46" s="133">
        <v>0</v>
      </c>
      <c r="B46" s="138">
        <v>0</v>
      </c>
      <c r="C46" s="138">
        <v>0</v>
      </c>
      <c r="D46" s="139">
        <v>0</v>
      </c>
      <c r="E46" s="140">
        <v>0</v>
      </c>
      <c r="F46" s="141">
        <v>0</v>
      </c>
      <c r="G46" s="141">
        <v>0</v>
      </c>
      <c r="H46" s="141">
        <v>0</v>
      </c>
      <c r="I46" s="141">
        <v>0</v>
      </c>
      <c r="J46" s="141">
        <v>0</v>
      </c>
      <c r="K46" s="141">
        <v>0</v>
      </c>
      <c r="L46" s="141">
        <v>0</v>
      </c>
      <c r="M46" s="141">
        <v>0</v>
      </c>
      <c r="N46" s="141">
        <v>0</v>
      </c>
      <c r="O46" s="141">
        <v>0</v>
      </c>
      <c r="P46" s="142">
        <v>0</v>
      </c>
    </row>
    <row r="47" spans="1:16">
      <c r="A47" s="133">
        <v>0</v>
      </c>
      <c r="B47" s="138">
        <v>0</v>
      </c>
      <c r="C47" s="138">
        <v>0</v>
      </c>
      <c r="D47" s="139">
        <v>0</v>
      </c>
      <c r="E47" s="140">
        <v>0</v>
      </c>
      <c r="F47" s="141">
        <v>0</v>
      </c>
      <c r="G47" s="141">
        <v>0</v>
      </c>
      <c r="H47" s="141">
        <v>0</v>
      </c>
      <c r="I47" s="141">
        <v>0</v>
      </c>
      <c r="J47" s="141">
        <v>0</v>
      </c>
      <c r="K47" s="141">
        <v>0</v>
      </c>
      <c r="L47" s="141">
        <v>0</v>
      </c>
      <c r="M47" s="141">
        <v>0</v>
      </c>
      <c r="N47" s="141">
        <v>0</v>
      </c>
      <c r="O47" s="141">
        <v>0</v>
      </c>
      <c r="P47" s="142">
        <v>0</v>
      </c>
    </row>
    <row r="48" spans="1:16">
      <c r="A48" s="133">
        <v>0</v>
      </c>
      <c r="B48" s="138">
        <v>0</v>
      </c>
      <c r="C48" s="138">
        <v>0</v>
      </c>
      <c r="D48" s="139">
        <v>0</v>
      </c>
      <c r="E48" s="140">
        <v>0</v>
      </c>
      <c r="F48" s="141">
        <v>0</v>
      </c>
      <c r="G48" s="141">
        <v>0</v>
      </c>
      <c r="H48" s="141">
        <v>0</v>
      </c>
      <c r="I48" s="141">
        <v>0</v>
      </c>
      <c r="J48" s="141">
        <v>0</v>
      </c>
      <c r="K48" s="141">
        <v>0</v>
      </c>
      <c r="L48" s="141">
        <v>0</v>
      </c>
      <c r="M48" s="141">
        <v>0</v>
      </c>
      <c r="N48" s="141">
        <v>0</v>
      </c>
      <c r="O48" s="141">
        <v>0</v>
      </c>
      <c r="P48" s="142">
        <v>0</v>
      </c>
    </row>
    <row r="49" spans="1:16">
      <c r="A49" s="133">
        <v>0</v>
      </c>
      <c r="B49" s="138">
        <v>0</v>
      </c>
      <c r="C49" s="138">
        <v>0</v>
      </c>
      <c r="D49" s="139">
        <v>0</v>
      </c>
      <c r="E49" s="140">
        <v>0</v>
      </c>
      <c r="F49" s="141">
        <v>0</v>
      </c>
      <c r="G49" s="141">
        <v>0</v>
      </c>
      <c r="H49" s="141">
        <v>0</v>
      </c>
      <c r="I49" s="141">
        <v>0</v>
      </c>
      <c r="J49" s="141">
        <v>0</v>
      </c>
      <c r="K49" s="141">
        <v>0</v>
      </c>
      <c r="L49" s="141">
        <v>0</v>
      </c>
      <c r="M49" s="141">
        <v>0</v>
      </c>
      <c r="N49" s="141">
        <v>0</v>
      </c>
      <c r="O49" s="141">
        <v>0</v>
      </c>
      <c r="P49" s="142">
        <v>0</v>
      </c>
    </row>
    <row r="50" spans="1:16">
      <c r="A50" s="133">
        <v>0</v>
      </c>
      <c r="B50" s="138">
        <v>0</v>
      </c>
      <c r="C50" s="138">
        <v>0</v>
      </c>
      <c r="D50" s="139">
        <v>0</v>
      </c>
      <c r="E50" s="140">
        <v>0</v>
      </c>
      <c r="F50" s="141">
        <v>0</v>
      </c>
      <c r="G50" s="141">
        <v>0</v>
      </c>
      <c r="H50" s="141">
        <v>0</v>
      </c>
      <c r="I50" s="141">
        <v>0</v>
      </c>
      <c r="J50" s="141">
        <v>0</v>
      </c>
      <c r="K50" s="141">
        <v>0</v>
      </c>
      <c r="L50" s="141">
        <v>0</v>
      </c>
      <c r="M50" s="141">
        <v>0</v>
      </c>
      <c r="N50" s="141">
        <v>0</v>
      </c>
      <c r="O50" s="141">
        <v>0</v>
      </c>
      <c r="P50" s="142">
        <v>0</v>
      </c>
    </row>
    <row r="51" spans="1:16">
      <c r="A51" s="133">
        <v>0</v>
      </c>
      <c r="B51" s="138">
        <v>0</v>
      </c>
      <c r="C51" s="138">
        <v>0</v>
      </c>
      <c r="D51" s="139">
        <v>0</v>
      </c>
      <c r="E51" s="140">
        <v>0</v>
      </c>
      <c r="F51" s="141">
        <v>0</v>
      </c>
      <c r="G51" s="141">
        <v>0</v>
      </c>
      <c r="H51" s="141">
        <v>0</v>
      </c>
      <c r="I51" s="141">
        <v>0</v>
      </c>
      <c r="J51" s="141">
        <v>0</v>
      </c>
      <c r="K51" s="141">
        <v>0</v>
      </c>
      <c r="L51" s="141">
        <v>0</v>
      </c>
      <c r="M51" s="141">
        <v>0</v>
      </c>
      <c r="N51" s="141">
        <v>0</v>
      </c>
      <c r="O51" s="141">
        <v>0</v>
      </c>
      <c r="P51" s="142">
        <v>0</v>
      </c>
    </row>
    <row r="52" spans="1:16">
      <c r="A52" s="133">
        <v>0</v>
      </c>
      <c r="B52" s="138">
        <v>0</v>
      </c>
      <c r="C52" s="138">
        <v>0</v>
      </c>
      <c r="D52" s="139">
        <v>0</v>
      </c>
      <c r="E52" s="140">
        <v>0</v>
      </c>
      <c r="F52" s="141">
        <v>0</v>
      </c>
      <c r="G52" s="141">
        <v>0</v>
      </c>
      <c r="H52" s="141">
        <v>0</v>
      </c>
      <c r="I52" s="141">
        <v>0</v>
      </c>
      <c r="J52" s="141">
        <v>0</v>
      </c>
      <c r="K52" s="141">
        <v>0</v>
      </c>
      <c r="L52" s="141">
        <v>0</v>
      </c>
      <c r="M52" s="141">
        <v>0</v>
      </c>
      <c r="N52" s="141">
        <v>0</v>
      </c>
      <c r="O52" s="141">
        <v>0</v>
      </c>
      <c r="P52" s="142">
        <v>0</v>
      </c>
    </row>
    <row r="53" spans="1:16">
      <c r="A53" s="133">
        <v>0</v>
      </c>
      <c r="B53" s="138">
        <v>0</v>
      </c>
      <c r="C53" s="138">
        <v>0</v>
      </c>
      <c r="D53" s="139">
        <v>0</v>
      </c>
      <c r="E53" s="140">
        <v>0</v>
      </c>
      <c r="F53" s="141">
        <v>0</v>
      </c>
      <c r="G53" s="141">
        <v>0</v>
      </c>
      <c r="H53" s="141">
        <v>0</v>
      </c>
      <c r="I53" s="141">
        <v>0</v>
      </c>
      <c r="J53" s="141">
        <v>0</v>
      </c>
      <c r="K53" s="141">
        <v>0</v>
      </c>
      <c r="L53" s="141">
        <v>0</v>
      </c>
      <c r="M53" s="141">
        <v>0</v>
      </c>
      <c r="N53" s="141">
        <v>0</v>
      </c>
      <c r="O53" s="141">
        <v>0</v>
      </c>
      <c r="P53" s="142">
        <v>0</v>
      </c>
    </row>
    <row r="54" spans="1:16">
      <c r="A54" s="133">
        <v>0</v>
      </c>
      <c r="B54" s="138">
        <v>0</v>
      </c>
      <c r="C54" s="138">
        <v>0</v>
      </c>
      <c r="D54" s="139">
        <v>0</v>
      </c>
      <c r="E54" s="140">
        <v>0</v>
      </c>
      <c r="F54" s="141">
        <v>0</v>
      </c>
      <c r="G54" s="141">
        <v>0</v>
      </c>
      <c r="H54" s="141">
        <v>0</v>
      </c>
      <c r="I54" s="141">
        <v>0</v>
      </c>
      <c r="J54" s="141">
        <v>0</v>
      </c>
      <c r="K54" s="141">
        <v>0</v>
      </c>
      <c r="L54" s="141">
        <v>0</v>
      </c>
      <c r="M54" s="141">
        <v>0</v>
      </c>
      <c r="N54" s="141">
        <v>0</v>
      </c>
      <c r="O54" s="141">
        <v>0</v>
      </c>
      <c r="P54" s="142">
        <v>0</v>
      </c>
    </row>
    <row r="55" spans="1:16">
      <c r="A55" s="133">
        <v>0</v>
      </c>
      <c r="B55" s="138">
        <v>0</v>
      </c>
      <c r="C55" s="138">
        <v>0</v>
      </c>
      <c r="D55" s="139">
        <v>0</v>
      </c>
      <c r="E55" s="140">
        <v>0</v>
      </c>
      <c r="F55" s="141">
        <v>0</v>
      </c>
      <c r="G55" s="141">
        <v>0</v>
      </c>
      <c r="H55" s="141">
        <v>0</v>
      </c>
      <c r="I55" s="141">
        <v>0</v>
      </c>
      <c r="J55" s="141">
        <v>0</v>
      </c>
      <c r="K55" s="141">
        <v>0</v>
      </c>
      <c r="L55" s="141">
        <v>0</v>
      </c>
      <c r="M55" s="141">
        <v>0</v>
      </c>
      <c r="N55" s="141">
        <v>0</v>
      </c>
      <c r="O55" s="141">
        <v>0</v>
      </c>
      <c r="P55" s="142">
        <v>0</v>
      </c>
    </row>
    <row r="56" spans="1:16">
      <c r="A56" s="133">
        <v>0</v>
      </c>
      <c r="B56" s="138">
        <v>0</v>
      </c>
      <c r="C56" s="138">
        <v>0</v>
      </c>
      <c r="D56" s="139">
        <v>0</v>
      </c>
      <c r="E56" s="140">
        <v>0</v>
      </c>
      <c r="F56" s="141">
        <v>0</v>
      </c>
      <c r="G56" s="141">
        <v>0</v>
      </c>
      <c r="H56" s="141">
        <v>0</v>
      </c>
      <c r="I56" s="141">
        <v>0</v>
      </c>
      <c r="J56" s="141">
        <v>0</v>
      </c>
      <c r="K56" s="141">
        <v>0</v>
      </c>
      <c r="L56" s="141">
        <v>0</v>
      </c>
      <c r="M56" s="141">
        <v>0</v>
      </c>
      <c r="N56" s="141">
        <v>0</v>
      </c>
      <c r="O56" s="141">
        <v>0</v>
      </c>
      <c r="P56" s="142">
        <v>0</v>
      </c>
    </row>
    <row r="57" spans="1:16">
      <c r="A57" s="133">
        <v>0</v>
      </c>
      <c r="B57" s="138">
        <v>0</v>
      </c>
      <c r="C57" s="138">
        <v>0</v>
      </c>
      <c r="D57" s="139">
        <v>0</v>
      </c>
      <c r="E57" s="140">
        <v>0</v>
      </c>
      <c r="F57" s="141">
        <v>0</v>
      </c>
      <c r="G57" s="141">
        <v>0</v>
      </c>
      <c r="H57" s="141">
        <v>0</v>
      </c>
      <c r="I57" s="141">
        <v>0</v>
      </c>
      <c r="J57" s="141">
        <v>0</v>
      </c>
      <c r="K57" s="141">
        <v>0</v>
      </c>
      <c r="L57" s="141">
        <v>0</v>
      </c>
      <c r="M57" s="141">
        <v>0</v>
      </c>
      <c r="N57" s="141">
        <v>0</v>
      </c>
      <c r="O57" s="141">
        <v>0</v>
      </c>
      <c r="P57" s="142">
        <v>0</v>
      </c>
    </row>
    <row r="58" spans="1:16">
      <c r="A58" s="133">
        <v>0</v>
      </c>
      <c r="B58" s="138">
        <v>0</v>
      </c>
      <c r="C58" s="138">
        <v>0</v>
      </c>
      <c r="D58" s="139">
        <v>0</v>
      </c>
      <c r="E58" s="140">
        <v>0</v>
      </c>
      <c r="F58" s="141">
        <v>0</v>
      </c>
      <c r="G58" s="141">
        <v>0</v>
      </c>
      <c r="H58" s="141">
        <v>0</v>
      </c>
      <c r="I58" s="141">
        <v>0</v>
      </c>
      <c r="J58" s="141">
        <v>0</v>
      </c>
      <c r="K58" s="141">
        <v>0</v>
      </c>
      <c r="L58" s="141">
        <v>0</v>
      </c>
      <c r="M58" s="141">
        <v>0</v>
      </c>
      <c r="N58" s="141">
        <v>0</v>
      </c>
      <c r="O58" s="141">
        <v>0</v>
      </c>
      <c r="P58" s="142">
        <v>0</v>
      </c>
    </row>
    <row r="59" spans="1:16">
      <c r="A59" s="133">
        <v>0</v>
      </c>
      <c r="B59" s="138">
        <v>0</v>
      </c>
      <c r="C59" s="138">
        <v>0</v>
      </c>
      <c r="D59" s="139">
        <v>0</v>
      </c>
      <c r="E59" s="140">
        <v>0</v>
      </c>
      <c r="F59" s="141">
        <v>0</v>
      </c>
      <c r="G59" s="141">
        <v>0</v>
      </c>
      <c r="H59" s="141">
        <v>0</v>
      </c>
      <c r="I59" s="141">
        <v>0</v>
      </c>
      <c r="J59" s="141">
        <v>0</v>
      </c>
      <c r="K59" s="141">
        <v>0</v>
      </c>
      <c r="L59" s="141">
        <v>0</v>
      </c>
      <c r="M59" s="141">
        <v>0</v>
      </c>
      <c r="N59" s="141">
        <v>0</v>
      </c>
      <c r="O59" s="141">
        <v>0</v>
      </c>
      <c r="P59" s="142">
        <v>0</v>
      </c>
    </row>
    <row r="60" spans="1:16">
      <c r="A60" s="133">
        <v>0</v>
      </c>
      <c r="B60" s="138">
        <v>0</v>
      </c>
      <c r="C60" s="138">
        <v>0</v>
      </c>
      <c r="D60" s="139">
        <v>0</v>
      </c>
      <c r="E60" s="140">
        <v>0</v>
      </c>
      <c r="F60" s="141">
        <v>0</v>
      </c>
      <c r="G60" s="141">
        <v>0</v>
      </c>
      <c r="H60" s="141">
        <v>0</v>
      </c>
      <c r="I60" s="141">
        <v>0</v>
      </c>
      <c r="J60" s="141">
        <v>0</v>
      </c>
      <c r="K60" s="141">
        <v>0</v>
      </c>
      <c r="L60" s="141">
        <v>0</v>
      </c>
      <c r="M60" s="141">
        <v>0</v>
      </c>
      <c r="N60" s="141">
        <v>0</v>
      </c>
      <c r="O60" s="141">
        <v>0</v>
      </c>
      <c r="P60" s="142">
        <v>0</v>
      </c>
    </row>
  </sheetData>
  <sheetProtection algorithmName="SHA-512" hashValue="UtcECccoIcxDvo20j2XLvZqVfy5xwIXgNURRza6xKJTnamc7Mknnul3LI4YzcHllcwq5TI+Z4FdPpB+VLN1+ng==" saltValue="PE1OFxD+bcgKRtrcKBJoIw==" spinCount="100000" sheet="1" objects="1" scenarios="1" selectLockedCells="1"/>
  <sortState xmlns:xlrd2="http://schemas.microsoft.com/office/spreadsheetml/2017/richdata2" ref="A11:P35">
    <sortCondition ref="A11:A35"/>
  </sortState>
  <conditionalFormatting sqref="E11:P60">
    <cfRule type="expression" dxfId="82" priority="1">
      <formula>AND($B11&lt;&gt;"", E11="")</formula>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2" operator="equal" id="{D00527E9-7C9C-41B7-A7FB-FF079D2BB585}">
            <xm:f>Helper!$Z$6</xm:f>
            <x14:dxf>
              <font>
                <color theme="0"/>
              </font>
              <fill>
                <patternFill>
                  <bgColor rgb="FFFF0000"/>
                </patternFill>
              </fill>
            </x14:dxf>
          </x14:cfRule>
          <x14:cfRule type="cellIs" priority="3" operator="equal" id="{0B1B0942-4671-488A-B027-70C0690C4D54}">
            <xm:f>Helper!$Z$5</xm:f>
            <x14:dxf>
              <fill>
                <patternFill>
                  <bgColor rgb="FFFFC000"/>
                </patternFill>
              </fill>
            </x14:dxf>
          </x14:cfRule>
          <x14:cfRule type="cellIs" priority="4" operator="equal" id="{62BC0FCA-1D39-484B-BC06-248962F2D173}">
            <xm:f>Helper!$Z$4</xm:f>
            <x14:dxf>
              <fill>
                <patternFill>
                  <bgColor rgb="FFEBE600"/>
                </patternFill>
              </fill>
            </x14:dxf>
          </x14:cfRule>
          <x14:cfRule type="cellIs" priority="5" operator="equal" id="{8159BCFA-7BF3-4556-9640-EC80DF27D1BB}">
            <xm:f>Helper!$Z$3</xm:f>
            <x14:dxf>
              <fill>
                <patternFill>
                  <bgColor rgb="FF92D050"/>
                </patternFill>
              </fill>
            </x14:dxf>
          </x14:cfRule>
          <x14:cfRule type="cellIs" priority="6" operator="equal" id="{70A62511-FB28-4192-9222-B3AA4212D6E1}">
            <xm:f>Helper!$Z$2</xm:f>
            <x14:dxf>
              <fill>
                <patternFill>
                  <bgColor rgb="FF00B050"/>
                </patternFill>
              </fill>
            </x14:dxf>
          </x14:cfRule>
          <xm:sqref>C11:D60</xm:sqref>
        </x14:conditionalFormatting>
        <x14:conditionalFormatting xmlns:xm="http://schemas.microsoft.com/office/excel/2006/main">
          <x14:cfRule type="cellIs" priority="7" operator="equal" id="{14E56FF9-1424-42F7-93E2-055F1AE5377C}">
            <xm:f>Helper!$E$5</xm:f>
            <x14:dxf>
              <font>
                <color rgb="FFFF0000"/>
              </font>
              <fill>
                <patternFill>
                  <bgColor rgb="FFFF0000"/>
                </patternFill>
              </fill>
            </x14:dxf>
          </x14:cfRule>
          <x14:cfRule type="cellIs" priority="8" operator="equal" id="{1A341505-0542-4BE2-874F-0DD0335C41F1}">
            <xm:f>Helper!$E$4</xm:f>
            <x14:dxf>
              <font>
                <color rgb="FFFFC000"/>
              </font>
              <fill>
                <patternFill>
                  <bgColor rgb="FFFFC000"/>
                </patternFill>
              </fill>
            </x14:dxf>
          </x14:cfRule>
          <x14:cfRule type="cellIs" priority="9" operator="equal" id="{95C8FBD5-B98E-4BEB-AF99-9A0E5ED78283}">
            <xm:f>Helper!$E$3</xm:f>
            <x14:dxf>
              <font>
                <color rgb="FFEBE600"/>
              </font>
              <fill>
                <patternFill>
                  <bgColor rgb="FFEBE600"/>
                </patternFill>
              </fill>
            </x14:dxf>
          </x14:cfRule>
          <x14:cfRule type="cellIs" priority="10" operator="equal" id="{A6EACB7D-3C70-499F-8B82-A7D02A692767}">
            <xm:f>Helper!$E$2</xm:f>
            <x14:dxf>
              <font>
                <color rgb="FF92D050"/>
              </font>
              <fill>
                <patternFill>
                  <bgColor rgb="FF92D050"/>
                </patternFill>
              </fill>
            </x14:dxf>
          </x14:cfRule>
          <xm:sqref>E11:P60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0608-BE8F-49D3-98B2-BCC84087C470}">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8C99-D5B5-4673-A781-B76EC45DF2E2}">
  <sheetPr codeName="Sheet16">
    <tabColor rgb="FFFF0000"/>
  </sheetPr>
  <dimension ref="A1:S51"/>
  <sheetViews>
    <sheetView workbookViewId="0">
      <selection activeCell="H1" sqref="H1:K1"/>
    </sheetView>
  </sheetViews>
  <sheetFormatPr defaultColWidth="8.85546875" defaultRowHeight="14.45"/>
  <cols>
    <col min="15" max="19" width="23" customWidth="1"/>
  </cols>
  <sheetData>
    <row r="1" spans="1:19">
      <c r="A1" t="s">
        <v>4391</v>
      </c>
      <c r="B1" t="s">
        <v>3784</v>
      </c>
      <c r="C1" t="s">
        <v>3732</v>
      </c>
      <c r="D1" t="s">
        <v>4454</v>
      </c>
      <c r="H1" t="s">
        <v>4391</v>
      </c>
      <c r="I1" t="s">
        <v>3784</v>
      </c>
      <c r="J1" t="s">
        <v>3732</v>
      </c>
      <c r="K1" t="s">
        <v>4454</v>
      </c>
    </row>
    <row r="2" spans="1:19">
      <c r="A2" cm="1">
        <f t="array" ref="A2:A5">IF('Data Input'!$A$13:$A$16 =0, "", 'Data Input'!$A$13:$A$16)</f>
        <v>1</v>
      </c>
      <c r="B2" t="str" cm="1">
        <f t="array" ref="B2:B5">IF('Data Input'!$C$13:$C$16 = 0, "", 'Data Input'!$C$13:$C$16)</f>
        <v>Сезонски грип</v>
      </c>
      <c r="C2" t="str" cm="1">
        <f t="array" ref="C2:C5">IF('Data Input'!$AH$13:$AH$16 = 0, "", 'Data Input'!$AH$13:$AH$16)</f>
        <v>Висок</v>
      </c>
      <c r="D2" t="e">
        <f>_xlfn.IFNA((VLOOKUP('Data Input'!#REF!, tblSeverity[#All], 2, FALSE) + VLOOKUP('Data Input'!#REF!, tblVulnerability[#All], 2, FALSE) + VLOOKUP('Data Input'!#REF!, tblCopingCapacity[#All], 2, FALSE)) * VLOOKUP('Data Input'!#REF!, tblLikelihood[#All], 2, FALSE),0)</f>
        <v>#REF!</v>
      </c>
      <c r="H2" cm="1">
        <f t="array" ref="H2:K51">_xlfn._xlws.SORT(A2:D51,4,-1 )</f>
        <v>1</v>
      </c>
      <c r="I2" t="str">
        <v>Сезонски грип</v>
      </c>
      <c r="J2" t="str">
        <v>Висок</v>
      </c>
      <c r="K2" t="e">
        <v>#REF!</v>
      </c>
      <c r="O2" s="9"/>
      <c r="P2" s="9"/>
      <c r="Q2" s="9"/>
      <c r="R2" s="9"/>
      <c r="S2" s="9"/>
    </row>
    <row r="3" spans="1:19">
      <c r="A3">
        <v>2</v>
      </c>
      <c r="B3" t="str">
        <v>Поплава</v>
      </c>
      <c r="C3" t="str">
        <v>Умерен</v>
      </c>
      <c r="D3" t="e">
        <f>_xlfn.IFNA((VLOOKUP('Data Input'!#REF!, tblSeverity[#All], 2, FALSE) + VLOOKUP('Data Input'!#REF!, tblVulnerability[#All], 2, FALSE) + VLOOKUP('Data Input'!#REF!, tblCopingCapacity[#All], 2, FALSE)) * VLOOKUP('Data Input'!#REF!, tblLikelihood[#All], 2, FALSE),0)</f>
        <v>#REF!</v>
      </c>
      <c r="H3">
        <v>2</v>
      </c>
      <c r="I3" t="str">
        <v>Поплава</v>
      </c>
      <c r="J3" t="str">
        <v>Умерен</v>
      </c>
      <c r="K3" t="e">
        <v>#REF!</v>
      </c>
    </row>
    <row r="4" spans="1:19">
      <c r="A4">
        <v>3</v>
      </c>
      <c r="B4" t="str">
        <v>Грозница Западног Нила</v>
      </c>
      <c r="C4" t="str">
        <v>Висок</v>
      </c>
      <c r="D4" t="e">
        <f>_xlfn.IFNA((VLOOKUP('Data Input'!#REF!, tblSeverity[#All], 2, FALSE) + VLOOKUP('Data Input'!#REF!, tblVulnerability[#All], 2, FALSE) + VLOOKUP('Data Input'!#REF!, tblCopingCapacity[#All], 2, FALSE)) * VLOOKUP('Data Input'!#REF!, tblLikelihood[#All], 2, FALSE),0)</f>
        <v>#REF!</v>
      </c>
      <c r="H4">
        <v>3</v>
      </c>
      <c r="I4" t="str">
        <v>Грозница Западног Нила</v>
      </c>
      <c r="J4" t="str">
        <v>Висок</v>
      </c>
      <c r="K4" t="e">
        <v>#REF!</v>
      </c>
    </row>
    <row r="5" spans="1:19">
      <c r="A5">
        <v>4</v>
      </c>
      <c r="B5" t="str">
        <v>Загађење ваздуха</v>
      </c>
      <c r="C5" t="str">
        <v>Веома висок</v>
      </c>
      <c r="D5" t="e">
        <f>_xlfn.IFNA((VLOOKUP('Data Input'!#REF!, tblSeverity[#All], 2, FALSE) + VLOOKUP('Data Input'!#REF!, tblVulnerability[#All], 2, FALSE) + VLOOKUP('Data Input'!#REF!, tblCopingCapacity[#All], 2, FALSE)) * VLOOKUP('Data Input'!#REF!, tblLikelihood[#All], 2, FALSE),0)</f>
        <v>#REF!</v>
      </c>
      <c r="H5">
        <v>4</v>
      </c>
      <c r="I5" t="str">
        <v>Загађење ваздуха</v>
      </c>
      <c r="J5" t="str">
        <v>Веома висок</v>
      </c>
      <c r="K5" t="e">
        <v>#REF!</v>
      </c>
    </row>
    <row r="6" spans="1:19">
      <c r="D6" t="e">
        <f>_xlfn.IFNA((VLOOKUP('Data Input'!#REF!, tblSeverity[#All], 2, FALSE) + VLOOKUP('Data Input'!#REF!, tblVulnerability[#All], 2, FALSE) + VLOOKUP('Data Input'!#REF!, tblCopingCapacity[#All], 2, FALSE)) * VLOOKUP('Data Input'!#REF!, tblLikelihood[#All], 2, FALSE),0)</f>
        <v>#REF!</v>
      </c>
      <c r="H6">
        <v>0</v>
      </c>
      <c r="I6">
        <v>0</v>
      </c>
      <c r="J6">
        <v>0</v>
      </c>
      <c r="K6" t="e">
        <v>#REF!</v>
      </c>
    </row>
    <row r="7" spans="1:19">
      <c r="D7" t="e">
        <f>_xlfn.IFNA((VLOOKUP('Data Input'!#REF!, tblSeverity[#All], 2, FALSE) + VLOOKUP('Data Input'!#REF!, tblVulnerability[#All], 2, FALSE) + VLOOKUP('Data Input'!#REF!, tblCopingCapacity[#All], 2, FALSE)) * VLOOKUP('Data Input'!#REF!, tblLikelihood[#All], 2, FALSE),0)</f>
        <v>#REF!</v>
      </c>
      <c r="H7">
        <v>0</v>
      </c>
      <c r="I7">
        <v>0</v>
      </c>
      <c r="J7">
        <v>0</v>
      </c>
      <c r="K7" t="e">
        <v>#REF!</v>
      </c>
    </row>
    <row r="8" spans="1:19">
      <c r="D8" t="e">
        <f>_xlfn.IFNA((VLOOKUP('Data Input'!#REF!, tblSeverity[#All], 2, FALSE) + VLOOKUP('Data Input'!#REF!, tblVulnerability[#All], 2, FALSE) + VLOOKUP('Data Input'!#REF!, tblCopingCapacity[#All], 2, FALSE)) * VLOOKUP('Data Input'!#REF!, tblLikelihood[#All], 2, FALSE),0)</f>
        <v>#REF!</v>
      </c>
      <c r="H8">
        <v>0</v>
      </c>
      <c r="I8">
        <v>0</v>
      </c>
      <c r="J8">
        <v>0</v>
      </c>
      <c r="K8" t="e">
        <v>#REF!</v>
      </c>
    </row>
    <row r="9" spans="1:19">
      <c r="D9" t="e">
        <f>_xlfn.IFNA((VLOOKUP('Data Input'!#REF!, tblSeverity[#All], 2, FALSE) + VLOOKUP('Data Input'!#REF!, tblVulnerability[#All], 2, FALSE) + VLOOKUP('Data Input'!#REF!, tblCopingCapacity[#All], 2, FALSE)) * VLOOKUP('Data Input'!#REF!, tblLikelihood[#All], 2, FALSE),0)</f>
        <v>#REF!</v>
      </c>
      <c r="H9">
        <v>0</v>
      </c>
      <c r="I9">
        <v>0</v>
      </c>
      <c r="J9">
        <v>0</v>
      </c>
      <c r="K9" t="e">
        <v>#REF!</v>
      </c>
    </row>
    <row r="10" spans="1:19">
      <c r="D10" t="e">
        <f>_xlfn.IFNA((VLOOKUP('Data Input'!#REF!, tblSeverity[#All], 2, FALSE) + VLOOKUP('Data Input'!#REF!, tblVulnerability[#All], 2, FALSE) + VLOOKUP('Data Input'!#REF!, tblCopingCapacity[#All], 2, FALSE)) * VLOOKUP('Data Input'!#REF!, tblLikelihood[#All], 2, FALSE),0)</f>
        <v>#REF!</v>
      </c>
      <c r="H10">
        <v>0</v>
      </c>
      <c r="I10">
        <v>0</v>
      </c>
      <c r="J10">
        <v>0</v>
      </c>
      <c r="K10" t="e">
        <v>#REF!</v>
      </c>
    </row>
    <row r="11" spans="1:19">
      <c r="D11" t="e">
        <f>_xlfn.IFNA((VLOOKUP('Data Input'!#REF!, tblSeverity[#All], 2, FALSE) + VLOOKUP('Data Input'!#REF!, tblVulnerability[#All], 2, FALSE) + VLOOKUP('Data Input'!#REF!, tblCopingCapacity[#All], 2, FALSE)) * VLOOKUP('Data Input'!#REF!, tblLikelihood[#All], 2, FALSE),0)</f>
        <v>#REF!</v>
      </c>
      <c r="H11">
        <v>0</v>
      </c>
      <c r="I11">
        <v>0</v>
      </c>
      <c r="J11">
        <v>0</v>
      </c>
      <c r="K11" t="e">
        <v>#REF!</v>
      </c>
    </row>
    <row r="12" spans="1:19">
      <c r="D12" t="e">
        <f>_xlfn.IFNA((VLOOKUP('Data Input'!#REF!, tblSeverity[#All], 2, FALSE) + VLOOKUP('Data Input'!#REF!, tblVulnerability[#All], 2, FALSE) + VLOOKUP('Data Input'!#REF!, tblCopingCapacity[#All], 2, FALSE)) * VLOOKUP('Data Input'!#REF!, tblLikelihood[#All], 2, FALSE),0)</f>
        <v>#REF!</v>
      </c>
      <c r="H12">
        <v>0</v>
      </c>
      <c r="I12">
        <v>0</v>
      </c>
      <c r="J12">
        <v>0</v>
      </c>
      <c r="K12" t="e">
        <v>#REF!</v>
      </c>
    </row>
    <row r="13" spans="1:19">
      <c r="D13" t="e">
        <f>_xlfn.IFNA((VLOOKUP('Data Input'!#REF!, tblSeverity[#All], 2, FALSE) + VLOOKUP('Data Input'!#REF!, tblVulnerability[#All], 2, FALSE) + VLOOKUP('Data Input'!#REF!, tblCopingCapacity[#All], 2, FALSE)) * VLOOKUP('Data Input'!#REF!, tblLikelihood[#All], 2, FALSE),0)</f>
        <v>#REF!</v>
      </c>
      <c r="H13">
        <v>0</v>
      </c>
      <c r="I13">
        <v>0</v>
      </c>
      <c r="J13">
        <v>0</v>
      </c>
      <c r="K13" t="e">
        <v>#REF!</v>
      </c>
    </row>
    <row r="14" spans="1:19">
      <c r="D14" t="e">
        <f>_xlfn.IFNA((VLOOKUP('Data Input'!#REF!, tblSeverity[#All], 2, FALSE) + VLOOKUP('Data Input'!#REF!, tblVulnerability[#All], 2, FALSE) + VLOOKUP('Data Input'!#REF!, tblCopingCapacity[#All], 2, FALSE)) * VLOOKUP('Data Input'!#REF!, tblLikelihood[#All], 2, FALSE),0)</f>
        <v>#REF!</v>
      </c>
      <c r="H14">
        <v>0</v>
      </c>
      <c r="I14">
        <v>0</v>
      </c>
      <c r="J14">
        <v>0</v>
      </c>
      <c r="K14" t="e">
        <v>#REF!</v>
      </c>
    </row>
    <row r="15" spans="1:19">
      <c r="D15" t="e">
        <f>_xlfn.IFNA((VLOOKUP('Data Input'!#REF!, tblSeverity[#All], 2, FALSE) + VLOOKUP('Data Input'!#REF!, tblVulnerability[#All], 2, FALSE) + VLOOKUP('Data Input'!#REF!, tblCopingCapacity[#All], 2, FALSE)) * VLOOKUP('Data Input'!#REF!, tblLikelihood[#All], 2, FALSE),0)</f>
        <v>#REF!</v>
      </c>
      <c r="H15">
        <v>0</v>
      </c>
      <c r="I15">
        <v>0</v>
      </c>
      <c r="J15">
        <v>0</v>
      </c>
      <c r="K15" t="e">
        <v>#REF!</v>
      </c>
    </row>
    <row r="16" spans="1:19">
      <c r="D16" t="e">
        <f>_xlfn.IFNA((VLOOKUP('Data Input'!#REF!, tblSeverity[#All], 2, FALSE) + VLOOKUP('Data Input'!#REF!, tblVulnerability[#All], 2, FALSE) + VLOOKUP('Data Input'!#REF!, tblCopingCapacity[#All], 2, FALSE)) * VLOOKUP('Data Input'!#REF!, tblLikelihood[#All], 2, FALSE),0)</f>
        <v>#REF!</v>
      </c>
      <c r="H16">
        <v>0</v>
      </c>
      <c r="I16">
        <v>0</v>
      </c>
      <c r="J16">
        <v>0</v>
      </c>
      <c r="K16" t="e">
        <v>#REF!</v>
      </c>
    </row>
    <row r="17" spans="4:11">
      <c r="D17" t="e">
        <f>_xlfn.IFNA((VLOOKUP('Data Input'!#REF!, tblSeverity[#All], 2, FALSE) + VLOOKUP('Data Input'!#REF!, tblVulnerability[#All], 2, FALSE) + VLOOKUP('Data Input'!#REF!, tblCopingCapacity[#All], 2, FALSE)) * VLOOKUP('Data Input'!#REF!, tblLikelihood[#All], 2, FALSE),0)</f>
        <v>#REF!</v>
      </c>
      <c r="H17">
        <v>0</v>
      </c>
      <c r="I17">
        <v>0</v>
      </c>
      <c r="J17">
        <v>0</v>
      </c>
      <c r="K17" t="e">
        <v>#REF!</v>
      </c>
    </row>
    <row r="18" spans="4:11">
      <c r="D18" t="e">
        <f>_xlfn.IFNA((VLOOKUP('Data Input'!#REF!, tblSeverity[#All], 2, FALSE) + VLOOKUP('Data Input'!#REF!, tblVulnerability[#All], 2, FALSE) + VLOOKUP('Data Input'!#REF!, tblCopingCapacity[#All], 2, FALSE)) * VLOOKUP('Data Input'!#REF!, tblLikelihood[#All], 2, FALSE),0)</f>
        <v>#REF!</v>
      </c>
      <c r="H18">
        <v>0</v>
      </c>
      <c r="I18">
        <v>0</v>
      </c>
      <c r="J18">
        <v>0</v>
      </c>
      <c r="K18" t="e">
        <v>#REF!</v>
      </c>
    </row>
    <row r="19" spans="4:11">
      <c r="D19" t="e">
        <f>_xlfn.IFNA((VLOOKUP('Data Input'!#REF!, tblSeverity[#All], 2, FALSE) + VLOOKUP('Data Input'!#REF!, tblVulnerability[#All], 2, FALSE) + VLOOKUP('Data Input'!#REF!, tblCopingCapacity[#All], 2, FALSE)) * VLOOKUP('Data Input'!#REF!, tblLikelihood[#All], 2, FALSE),0)</f>
        <v>#REF!</v>
      </c>
      <c r="H19">
        <v>0</v>
      </c>
      <c r="I19">
        <v>0</v>
      </c>
      <c r="J19">
        <v>0</v>
      </c>
      <c r="K19" t="e">
        <v>#REF!</v>
      </c>
    </row>
    <row r="20" spans="4:11">
      <c r="D20" t="e">
        <f>_xlfn.IFNA((VLOOKUP('Data Input'!#REF!, tblSeverity[#All], 2, FALSE) + VLOOKUP('Data Input'!#REF!, tblVulnerability[#All], 2, FALSE) + VLOOKUP('Data Input'!#REF!, tblCopingCapacity[#All], 2, FALSE)) * VLOOKUP('Data Input'!#REF!, tblLikelihood[#All], 2, FALSE),0)</f>
        <v>#REF!</v>
      </c>
      <c r="H20">
        <v>0</v>
      </c>
      <c r="I20">
        <v>0</v>
      </c>
      <c r="J20">
        <v>0</v>
      </c>
      <c r="K20" t="e">
        <v>#REF!</v>
      </c>
    </row>
    <row r="21" spans="4:11">
      <c r="D21" t="e">
        <f>_xlfn.IFNA((VLOOKUP('Data Input'!#REF!, tblSeverity[#All], 2, FALSE) + VLOOKUP('Data Input'!#REF!, tblVulnerability[#All], 2, FALSE) + VLOOKUP('Data Input'!#REF!, tblCopingCapacity[#All], 2, FALSE)) * VLOOKUP('Data Input'!#REF!, tblLikelihood[#All], 2, FALSE),0)</f>
        <v>#REF!</v>
      </c>
      <c r="H21">
        <v>0</v>
      </c>
      <c r="I21">
        <v>0</v>
      </c>
      <c r="J21">
        <v>0</v>
      </c>
      <c r="K21" t="e">
        <v>#REF!</v>
      </c>
    </row>
    <row r="22" spans="4:11">
      <c r="D22" t="e">
        <f>_xlfn.IFNA((VLOOKUP('Data Input'!#REF!, tblSeverity[#All], 2, FALSE) + VLOOKUP('Data Input'!#REF!, tblVulnerability[#All], 2, FALSE) + VLOOKUP('Data Input'!#REF!, tblCopingCapacity[#All], 2, FALSE)) * VLOOKUP('Data Input'!#REF!, tblLikelihood[#All], 2, FALSE),0)</f>
        <v>#REF!</v>
      </c>
      <c r="H22">
        <v>0</v>
      </c>
      <c r="I22">
        <v>0</v>
      </c>
      <c r="J22">
        <v>0</v>
      </c>
      <c r="K22" t="e">
        <v>#REF!</v>
      </c>
    </row>
    <row r="23" spans="4:11">
      <c r="D23" t="e">
        <f>_xlfn.IFNA((VLOOKUP('Data Input'!#REF!, tblSeverity[#All], 2, FALSE) + VLOOKUP('Data Input'!#REF!, tblVulnerability[#All], 2, FALSE) + VLOOKUP('Data Input'!#REF!, tblCopingCapacity[#All], 2, FALSE)) * VLOOKUP('Data Input'!#REF!, tblLikelihood[#All], 2, FALSE),0)</f>
        <v>#REF!</v>
      </c>
      <c r="H23">
        <v>0</v>
      </c>
      <c r="I23">
        <v>0</v>
      </c>
      <c r="J23">
        <v>0</v>
      </c>
      <c r="K23" t="e">
        <v>#REF!</v>
      </c>
    </row>
    <row r="24" spans="4:11">
      <c r="D24" t="e">
        <f>_xlfn.IFNA((VLOOKUP('Data Input'!#REF!, tblSeverity[#All], 2, FALSE) + VLOOKUP('Data Input'!#REF!, tblVulnerability[#All], 2, FALSE) + VLOOKUP('Data Input'!#REF!, tblCopingCapacity[#All], 2, FALSE)) * VLOOKUP('Data Input'!#REF!, tblLikelihood[#All], 2, FALSE),0)</f>
        <v>#REF!</v>
      </c>
      <c r="H24">
        <v>0</v>
      </c>
      <c r="I24">
        <v>0</v>
      </c>
      <c r="J24">
        <v>0</v>
      </c>
      <c r="K24" t="e">
        <v>#REF!</v>
      </c>
    </row>
    <row r="25" spans="4:11">
      <c r="D25">
        <f>_xlfn.IFNA((VLOOKUP('Data Input'!X13, tblSeverity[#All], 2, FALSE) + VLOOKUP('Data Input'!Y13, tblVulnerability[#All], 2, FALSE) + VLOOKUP('Data Input'!AA13, tblCopingCapacity[#All], 2, FALSE)) * VLOOKUP('Data Input'!W13, tblLikelihood[#All], 2, FALSE),0)</f>
        <v>50</v>
      </c>
      <c r="H25">
        <v>0</v>
      </c>
      <c r="I25">
        <v>0</v>
      </c>
      <c r="J25">
        <v>0</v>
      </c>
      <c r="K25" t="e">
        <v>#REF!</v>
      </c>
    </row>
    <row r="26" spans="4:11">
      <c r="D26" t="e">
        <f>_xlfn.IFNA((VLOOKUP('Data Input'!#REF!, tblSeverity[#All], 2, FALSE) + VLOOKUP('Data Input'!#REF!, tblVulnerability[#All], 2, FALSE) + VLOOKUP('Data Input'!#REF!, tblCopingCapacity[#All], 2, FALSE)) * VLOOKUP('Data Input'!#REF!, tblLikelihood[#All], 2, FALSE),0)</f>
        <v>#REF!</v>
      </c>
      <c r="H26">
        <v>0</v>
      </c>
      <c r="I26">
        <v>0</v>
      </c>
      <c r="J26">
        <v>0</v>
      </c>
      <c r="K26" t="e">
        <v>#REF!</v>
      </c>
    </row>
    <row r="27" spans="4:11">
      <c r="D27" t="e">
        <f>_xlfn.IFNA((VLOOKUP('Data Input'!#REF!, tblSeverity[#All], 2, FALSE) + VLOOKUP('Data Input'!#REF!, tblVulnerability[#All], 2, FALSE) + VLOOKUP('Data Input'!#REF!, tblCopingCapacity[#All], 2, FALSE)) * VLOOKUP('Data Input'!#REF!, tblLikelihood[#All], 2, FALSE),0)</f>
        <v>#REF!</v>
      </c>
      <c r="H27">
        <v>0</v>
      </c>
      <c r="I27">
        <v>0</v>
      </c>
      <c r="J27">
        <v>0</v>
      </c>
      <c r="K27" t="e">
        <v>#REF!</v>
      </c>
    </row>
    <row r="28" spans="4:11">
      <c r="D28" t="e">
        <f>_xlfn.IFNA((VLOOKUP('Data Input'!#REF!, tblSeverity[#All], 2, FALSE) + VLOOKUP('Data Input'!#REF!, tblVulnerability[#All], 2, FALSE) + VLOOKUP('Data Input'!#REF!, tblCopingCapacity[#All], 2, FALSE)) * VLOOKUP('Data Input'!#REF!, tblLikelihood[#All], 2, FALSE),0)</f>
        <v>#REF!</v>
      </c>
      <c r="H28">
        <v>0</v>
      </c>
      <c r="I28">
        <v>0</v>
      </c>
      <c r="J28">
        <v>0</v>
      </c>
      <c r="K28" t="e">
        <v>#REF!</v>
      </c>
    </row>
    <row r="29" spans="4:11">
      <c r="D29" t="e">
        <f>_xlfn.IFNA((VLOOKUP('Data Input'!#REF!, tblSeverity[#All], 2, FALSE) + VLOOKUP('Data Input'!#REF!, tblVulnerability[#All], 2, FALSE) + VLOOKUP('Data Input'!#REF!, tblCopingCapacity[#All], 2, FALSE)) * VLOOKUP('Data Input'!#REF!, tblLikelihood[#All], 2, FALSE),0)</f>
        <v>#REF!</v>
      </c>
      <c r="H29">
        <v>0</v>
      </c>
      <c r="I29">
        <v>0</v>
      </c>
      <c r="J29">
        <v>0</v>
      </c>
      <c r="K29" t="e">
        <v>#REF!</v>
      </c>
    </row>
    <row r="30" spans="4:11">
      <c r="D30">
        <f>_xlfn.IFNA((VLOOKUP('Data Input'!X14, tblSeverity[#All], 2, FALSE) + VLOOKUP('Data Input'!Y14, tblVulnerability[#All], 2, FALSE) + VLOOKUP('Data Input'!AA14, tblCopingCapacity[#All], 2, FALSE)) * VLOOKUP('Data Input'!W14, tblLikelihood[#All], 2, FALSE),0)</f>
        <v>30</v>
      </c>
      <c r="H30">
        <v>0</v>
      </c>
      <c r="I30">
        <v>0</v>
      </c>
      <c r="J30">
        <v>0</v>
      </c>
      <c r="K30" t="e">
        <v>#REF!</v>
      </c>
    </row>
    <row r="31" spans="4:11">
      <c r="D31">
        <f>_xlfn.IFNA((VLOOKUP('Data Input'!X15, tblSeverity[#All], 2, FALSE) + VLOOKUP('Data Input'!Y15, tblVulnerability[#All], 2, FALSE) + VLOOKUP('Data Input'!AA15, tblCopingCapacity[#All], 2, FALSE)) * VLOOKUP('Data Input'!W15, tblLikelihood[#All], 2, FALSE),0)</f>
        <v>32</v>
      </c>
      <c r="H31">
        <v>0</v>
      </c>
      <c r="I31">
        <v>0</v>
      </c>
      <c r="J31">
        <v>0</v>
      </c>
      <c r="K31" t="e">
        <v>#REF!</v>
      </c>
    </row>
    <row r="32" spans="4:11">
      <c r="D32" t="e">
        <f>_xlfn.IFNA((VLOOKUP('Data Input'!#REF!, tblSeverity[#All], 2, FALSE) + VLOOKUP('Data Input'!#REF!, tblVulnerability[#All], 2, FALSE) + VLOOKUP('Data Input'!#REF!, tblCopingCapacity[#All], 2, FALSE)) * VLOOKUP('Data Input'!#REF!, tblLikelihood[#All], 2, FALSE),0)</f>
        <v>#REF!</v>
      </c>
      <c r="H32">
        <v>0</v>
      </c>
      <c r="I32">
        <v>0</v>
      </c>
      <c r="J32">
        <v>0</v>
      </c>
      <c r="K32" t="e">
        <v>#REF!</v>
      </c>
    </row>
    <row r="33" spans="4:11">
      <c r="D33" t="e">
        <f>_xlfn.IFNA((VLOOKUP('Data Input'!#REF!, tblSeverity[#All], 2, FALSE) + VLOOKUP('Data Input'!#REF!, tblVulnerability[#All], 2, FALSE) + VLOOKUP('Data Input'!#REF!, tblCopingCapacity[#All], 2, FALSE)) * VLOOKUP('Data Input'!#REF!, tblLikelihood[#All], 2, FALSE),0)</f>
        <v>#REF!</v>
      </c>
      <c r="H33">
        <v>0</v>
      </c>
      <c r="I33">
        <v>0</v>
      </c>
      <c r="J33">
        <v>0</v>
      </c>
      <c r="K33" t="e">
        <v>#REF!</v>
      </c>
    </row>
    <row r="34" spans="4:11">
      <c r="D34" t="e">
        <f>_xlfn.IFNA((VLOOKUP('Data Input'!#REF!, tblSeverity[#All], 2, FALSE) + VLOOKUP('Data Input'!#REF!, tblVulnerability[#All], 2, FALSE) + VLOOKUP('Data Input'!#REF!, tblCopingCapacity[#All], 2, FALSE)) * VLOOKUP('Data Input'!#REF!, tblLikelihood[#All], 2, FALSE),0)</f>
        <v>#REF!</v>
      </c>
      <c r="H34">
        <v>0</v>
      </c>
      <c r="I34">
        <v>0</v>
      </c>
      <c r="J34">
        <v>0</v>
      </c>
      <c r="K34" t="e">
        <v>#REF!</v>
      </c>
    </row>
    <row r="35" spans="4:11">
      <c r="D35" t="e">
        <f>_xlfn.IFNA((VLOOKUP('Data Input'!#REF!, tblSeverity[#All], 2, FALSE) + VLOOKUP('Data Input'!#REF!, tblVulnerability[#All], 2, FALSE) + VLOOKUP('Data Input'!#REF!, tblCopingCapacity[#All], 2, FALSE)) * VLOOKUP('Data Input'!#REF!, tblLikelihood[#All], 2, FALSE),0)</f>
        <v>#REF!</v>
      </c>
      <c r="H35">
        <v>0</v>
      </c>
      <c r="I35">
        <v>0</v>
      </c>
      <c r="J35">
        <v>0</v>
      </c>
      <c r="K35" t="e">
        <v>#REF!</v>
      </c>
    </row>
    <row r="36" spans="4:11">
      <c r="D36" t="e">
        <f>_xlfn.IFNA((VLOOKUP('Data Input'!#REF!, tblSeverity[#All], 2, FALSE) + VLOOKUP('Data Input'!#REF!, tblVulnerability[#All], 2, FALSE) + VLOOKUP('Data Input'!#REF!, tblCopingCapacity[#All], 2, FALSE)) * VLOOKUP('Data Input'!#REF!, tblLikelihood[#All], 2, FALSE),0)</f>
        <v>#REF!</v>
      </c>
      <c r="H36">
        <v>0</v>
      </c>
      <c r="I36">
        <v>0</v>
      </c>
      <c r="J36">
        <v>0</v>
      </c>
      <c r="K36" t="e">
        <v>#REF!</v>
      </c>
    </row>
    <row r="37" spans="4:11">
      <c r="D37" t="e">
        <f>_xlfn.IFNA((VLOOKUP('Data Input'!#REF!, tblSeverity[#All], 2, FALSE) + VLOOKUP('Data Input'!#REF!, tblVulnerability[#All], 2, FALSE) + VLOOKUP('Data Input'!#REF!, tblCopingCapacity[#All], 2, FALSE)) * VLOOKUP('Data Input'!#REF!, tblLikelihood[#All], 2, FALSE),0)</f>
        <v>#REF!</v>
      </c>
      <c r="H37">
        <v>0</v>
      </c>
      <c r="I37">
        <v>0</v>
      </c>
      <c r="J37">
        <v>0</v>
      </c>
      <c r="K37" t="e">
        <v>#REF!</v>
      </c>
    </row>
    <row r="38" spans="4:11">
      <c r="D38" t="e">
        <f>_xlfn.IFNA((VLOOKUP('Data Input'!#REF!, tblSeverity[#All], 2, FALSE) + VLOOKUP('Data Input'!#REF!, tblVulnerability[#All], 2, FALSE) + VLOOKUP('Data Input'!#REF!, tblCopingCapacity[#All], 2, FALSE)) * VLOOKUP('Data Input'!#REF!, tblLikelihood[#All], 2, FALSE),0)</f>
        <v>#REF!</v>
      </c>
      <c r="H38">
        <v>0</v>
      </c>
      <c r="I38">
        <v>0</v>
      </c>
      <c r="J38">
        <v>0</v>
      </c>
      <c r="K38" t="e">
        <v>#REF!</v>
      </c>
    </row>
    <row r="39" spans="4:11">
      <c r="D39" t="e">
        <f>_xlfn.IFNA((VLOOKUP('Data Input'!#REF!, tblSeverity[#All], 2, FALSE) + VLOOKUP('Data Input'!#REF!, tblVulnerability[#All], 2, FALSE) + VLOOKUP('Data Input'!#REF!, tblCopingCapacity[#All], 2, FALSE)) * VLOOKUP('Data Input'!#REF!, tblLikelihood[#All], 2, FALSE),0)</f>
        <v>#REF!</v>
      </c>
      <c r="H39">
        <v>0</v>
      </c>
      <c r="I39">
        <v>0</v>
      </c>
      <c r="J39">
        <v>0</v>
      </c>
      <c r="K39" t="e">
        <v>#REF!</v>
      </c>
    </row>
    <row r="40" spans="4:11">
      <c r="D40" t="e">
        <f>_xlfn.IFNA((VLOOKUP('Data Input'!#REF!, tblSeverity[#All], 2, FALSE) + VLOOKUP('Data Input'!#REF!, tblVulnerability[#All], 2, FALSE) + VLOOKUP('Data Input'!#REF!, tblCopingCapacity[#All], 2, FALSE)) * VLOOKUP('Data Input'!#REF!, tblLikelihood[#All], 2, FALSE),0)</f>
        <v>#REF!</v>
      </c>
      <c r="H40">
        <v>0</v>
      </c>
      <c r="I40">
        <v>0</v>
      </c>
      <c r="J40">
        <v>0</v>
      </c>
      <c r="K40" t="e">
        <v>#REF!</v>
      </c>
    </row>
    <row r="41" spans="4:11">
      <c r="D41" t="e">
        <f>_xlfn.IFNA((VLOOKUP('Data Input'!#REF!, tblSeverity[#All], 2, FALSE) + VLOOKUP('Data Input'!#REF!, tblVulnerability[#All], 2, FALSE) + VLOOKUP('Data Input'!#REF!, tblCopingCapacity[#All], 2, FALSE)) * VLOOKUP('Data Input'!#REF!, tblLikelihood[#All], 2, FALSE),0)</f>
        <v>#REF!</v>
      </c>
      <c r="H41">
        <v>0</v>
      </c>
      <c r="I41">
        <v>0</v>
      </c>
      <c r="J41">
        <v>0</v>
      </c>
      <c r="K41" t="e">
        <v>#REF!</v>
      </c>
    </row>
    <row r="42" spans="4:11">
      <c r="D42" t="e">
        <f>_xlfn.IFNA((VLOOKUP('Data Input'!#REF!, tblSeverity[#All], 2, FALSE) + VLOOKUP('Data Input'!#REF!, tblVulnerability[#All], 2, FALSE) + VLOOKUP('Data Input'!#REF!, tblCopingCapacity[#All], 2, FALSE)) * VLOOKUP('Data Input'!#REF!, tblLikelihood[#All], 2, FALSE),0)</f>
        <v>#REF!</v>
      </c>
      <c r="H42">
        <v>0</v>
      </c>
      <c r="I42">
        <v>0</v>
      </c>
      <c r="J42">
        <v>0</v>
      </c>
      <c r="K42" t="e">
        <v>#REF!</v>
      </c>
    </row>
    <row r="43" spans="4:11">
      <c r="D43" t="e">
        <f>_xlfn.IFNA((VLOOKUP('Data Input'!#REF!, tblSeverity[#All], 2, FALSE) + VLOOKUP('Data Input'!#REF!, tblVulnerability[#All], 2, FALSE) + VLOOKUP('Data Input'!#REF!, tblCopingCapacity[#All], 2, FALSE)) * VLOOKUP('Data Input'!#REF!, tblLikelihood[#All], 2, FALSE),0)</f>
        <v>#REF!</v>
      </c>
      <c r="H43">
        <v>0</v>
      </c>
      <c r="I43">
        <v>0</v>
      </c>
      <c r="J43">
        <v>0</v>
      </c>
      <c r="K43" t="e">
        <v>#REF!</v>
      </c>
    </row>
    <row r="44" spans="4:11">
      <c r="D44" t="e">
        <f>_xlfn.IFNA((VLOOKUP('Data Input'!#REF!, tblSeverity[#All], 2, FALSE) + VLOOKUP('Data Input'!#REF!, tblVulnerability[#All], 2, FALSE) + VLOOKUP('Data Input'!#REF!, tblCopingCapacity[#All], 2, FALSE)) * VLOOKUP('Data Input'!#REF!, tblLikelihood[#All], 2, FALSE),0)</f>
        <v>#REF!</v>
      </c>
      <c r="H44">
        <v>0</v>
      </c>
      <c r="I44">
        <v>0</v>
      </c>
      <c r="J44">
        <v>0</v>
      </c>
      <c r="K44" t="e">
        <v>#REF!</v>
      </c>
    </row>
    <row r="45" spans="4:11">
      <c r="D45" t="e">
        <f>_xlfn.IFNA((VLOOKUP('Data Input'!#REF!, tblSeverity[#All], 2, FALSE) + VLOOKUP('Data Input'!#REF!, tblVulnerability[#All], 2, FALSE) + VLOOKUP('Data Input'!#REF!, tblCopingCapacity[#All], 2, FALSE)) * VLOOKUP('Data Input'!#REF!, tblLikelihood[#All], 2, FALSE),0)</f>
        <v>#REF!</v>
      </c>
      <c r="H45">
        <v>0</v>
      </c>
      <c r="I45">
        <v>0</v>
      </c>
      <c r="J45">
        <v>0</v>
      </c>
      <c r="K45" t="e">
        <v>#REF!</v>
      </c>
    </row>
    <row r="46" spans="4:11">
      <c r="D46" t="e">
        <f>_xlfn.IFNA((VLOOKUP('Data Input'!#REF!, tblSeverity[#All], 2, FALSE) + VLOOKUP('Data Input'!#REF!, tblVulnerability[#All], 2, FALSE) + VLOOKUP('Data Input'!#REF!, tblCopingCapacity[#All], 2, FALSE)) * VLOOKUP('Data Input'!#REF!, tblLikelihood[#All], 2, FALSE),0)</f>
        <v>#REF!</v>
      </c>
      <c r="H46">
        <v>0</v>
      </c>
      <c r="I46">
        <v>0</v>
      </c>
      <c r="J46">
        <v>0</v>
      </c>
      <c r="K46" t="e">
        <v>#REF!</v>
      </c>
    </row>
    <row r="47" spans="4:11">
      <c r="D47">
        <f>_xlfn.IFNA((VLOOKUP('Data Input'!X16, tblSeverity[#All], 2, FALSE) + VLOOKUP('Data Input'!Y16, tblVulnerability[#All], 2, FALSE) + VLOOKUP('Data Input'!AA16, tblCopingCapacity[#All], 2, FALSE)) * VLOOKUP('Data Input'!W16, tblLikelihood[#All], 2, FALSE),0)</f>
        <v>55</v>
      </c>
      <c r="H47">
        <v>0</v>
      </c>
      <c r="I47">
        <v>0</v>
      </c>
      <c r="J47">
        <v>0</v>
      </c>
      <c r="K47" t="e">
        <v>#REF!</v>
      </c>
    </row>
    <row r="48" spans="4:11">
      <c r="D48" t="e">
        <f>_xlfn.IFNA((VLOOKUP('Data Input'!#REF!, tblSeverity[#All], 2, FALSE) + VLOOKUP('Data Input'!#REF!, tblVulnerability[#All], 2, FALSE) + VLOOKUP('Data Input'!#REF!, tblCopingCapacity[#All], 2, FALSE)) * VLOOKUP('Data Input'!#REF!, tblLikelihood[#All], 2, FALSE),0)</f>
        <v>#REF!</v>
      </c>
      <c r="H48">
        <v>0</v>
      </c>
      <c r="I48">
        <v>0</v>
      </c>
      <c r="J48">
        <v>0</v>
      </c>
      <c r="K48">
        <v>55</v>
      </c>
    </row>
    <row r="49" spans="4:11">
      <c r="D49" t="e">
        <f>_xlfn.IFNA((VLOOKUP('Data Input'!#REF!, tblSeverity[#All], 2, FALSE) + VLOOKUP('Data Input'!#REF!, tblVulnerability[#All], 2, FALSE) + VLOOKUP('Data Input'!#REF!, tblCopingCapacity[#All], 2, FALSE)) * VLOOKUP('Data Input'!#REF!, tblLikelihood[#All], 2, FALSE),0)</f>
        <v>#REF!</v>
      </c>
      <c r="H49">
        <v>0</v>
      </c>
      <c r="I49">
        <v>0</v>
      </c>
      <c r="J49">
        <v>0</v>
      </c>
      <c r="K49">
        <v>50</v>
      </c>
    </row>
    <row r="50" spans="4:11">
      <c r="D50" t="e">
        <f>_xlfn.IFNA((VLOOKUP('Data Input'!#REF!, tblSeverity[#All], 2, FALSE) + VLOOKUP('Data Input'!#REF!, tblVulnerability[#All], 2, FALSE) + VLOOKUP('Data Input'!#REF!, tblCopingCapacity[#All], 2, FALSE)) * VLOOKUP('Data Input'!#REF!, tblLikelihood[#All], 2, FALSE),0)</f>
        <v>#REF!</v>
      </c>
      <c r="H50">
        <v>0</v>
      </c>
      <c r="I50">
        <v>0</v>
      </c>
      <c r="J50">
        <v>0</v>
      </c>
      <c r="K50">
        <v>32</v>
      </c>
    </row>
    <row r="51" spans="4:11">
      <c r="D51" t="e">
        <f>_xlfn.IFNA((VLOOKUP('Data Input'!#REF!, tblSeverity[#All], 2, FALSE) + VLOOKUP('Data Input'!#REF!, tblVulnerability[#All], 2, FALSE) + VLOOKUP('Data Input'!#REF!, tblCopingCapacity[#All], 2, FALSE)) * VLOOKUP('Data Input'!#REF!, tblLikelihood[#All], 2, FALSE),0)</f>
        <v>#REF!</v>
      </c>
      <c r="H51">
        <v>0</v>
      </c>
      <c r="I51">
        <v>0</v>
      </c>
      <c r="J51">
        <v>0</v>
      </c>
      <c r="K51">
        <v>30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E88A-666B-4CE2-B5FF-704587119391}">
  <sheetPr codeName="Sheet10">
    <tabColor theme="9"/>
    <pageSetUpPr fitToPage="1"/>
  </sheetPr>
  <dimension ref="A1:O27"/>
  <sheetViews>
    <sheetView showGridLines="0" topLeftCell="C1" workbookViewId="0">
      <selection activeCell="C11" sqref="C11"/>
    </sheetView>
  </sheetViews>
  <sheetFormatPr defaultColWidth="9.140625" defaultRowHeight="14.45"/>
  <cols>
    <col min="1" max="1" width="9.140625" style="76"/>
    <col min="2" max="2" width="29.85546875" style="76" customWidth="1"/>
    <col min="3" max="3" width="25.85546875" style="76" customWidth="1"/>
    <col min="4" max="16384" width="9.140625" style="76"/>
  </cols>
  <sheetData>
    <row r="1" spans="1:15" ht="31.15">
      <c r="A1" s="74" t="str">
        <f>INDEX(Languages!$A:$K,MATCH("HSP01",Languages!$A:$A,0),MATCH(Language,Languages!$1:$1,0))</f>
        <v>Извештај о појединачним опасностима</v>
      </c>
      <c r="B1" s="74"/>
      <c r="C1" s="74"/>
      <c r="D1" s="74"/>
      <c r="E1" s="74"/>
      <c r="F1" s="74"/>
      <c r="G1" s="74"/>
      <c r="H1" s="74"/>
      <c r="I1" s="74"/>
      <c r="J1" s="74"/>
      <c r="K1" s="74"/>
      <c r="L1" s="74"/>
      <c r="M1" s="74"/>
      <c r="N1" s="74"/>
      <c r="O1" s="75" t="str">
        <f>C11&amp;" ("&amp;IF(Workshop!$C$5=0,"",Workshop!$C$5) &amp; ")"</f>
        <v>Морбили (SERBIA)</v>
      </c>
    </row>
    <row r="2" spans="1:15" ht="10.15" customHeight="1"/>
    <row r="3" spans="1:15" ht="5.0999999999999996" customHeight="1">
      <c r="A3" s="77"/>
      <c r="B3" s="78"/>
      <c r="C3" s="78"/>
      <c r="D3" s="78"/>
      <c r="E3" s="78"/>
      <c r="F3" s="78"/>
      <c r="G3" s="78"/>
      <c r="H3" s="78"/>
      <c r="I3" s="78"/>
      <c r="J3" s="78"/>
      <c r="K3" s="78"/>
      <c r="L3" s="78"/>
      <c r="M3" s="78"/>
      <c r="N3" s="78"/>
      <c r="O3" s="79"/>
    </row>
    <row r="4" spans="1:15">
      <c r="A4" s="80"/>
      <c r="B4" s="81" t="str">
        <f>Workshop!$B$5</f>
        <v>Држава/територија/област</v>
      </c>
      <c r="C4" s="82" t="str">
        <f>IF(Workshop!$C$5 = 0, "", Workshop!$C$5)</f>
        <v>SERBIA</v>
      </c>
      <c r="D4" s="83"/>
      <c r="E4" s="83"/>
      <c r="F4" s="83"/>
      <c r="G4" s="83"/>
      <c r="H4" s="83"/>
      <c r="I4" s="83"/>
      <c r="J4" s="83"/>
      <c r="K4" s="83"/>
      <c r="L4" s="83"/>
      <c r="M4" s="83"/>
      <c r="N4" s="83"/>
      <c r="O4" s="84"/>
    </row>
    <row r="5" spans="1:15">
      <c r="A5" s="80"/>
      <c r="B5" s="81" t="str">
        <f>Workshop!$B$6</f>
        <v>Ниво радионице</v>
      </c>
      <c r="C5" s="82" t="str">
        <f>IF(Workshop!$C$6 = 0, "", Workshop!$C$6)</f>
        <v>Локални</v>
      </c>
      <c r="D5" s="83"/>
      <c r="E5" s="83"/>
      <c r="F5" s="83"/>
      <c r="G5" s="83"/>
      <c r="H5" s="83"/>
      <c r="I5" s="83"/>
      <c r="J5" s="83"/>
      <c r="K5" s="83"/>
      <c r="L5" s="83"/>
      <c r="M5" s="83"/>
      <c r="N5" s="83"/>
      <c r="O5" s="84"/>
    </row>
    <row r="6" spans="1:15">
      <c r="A6" s="80"/>
      <c r="B6" s="81" t="str">
        <f>Workshop!$B$7</f>
        <v>Поднационалне области (ако је примењиво)</v>
      </c>
      <c r="C6" s="82" t="str">
        <f>IF(Workshop!$C$7 = 0, "", Workshop!$C$7)</f>
        <v>RAŠKI UPRAVNI OKRUG</v>
      </c>
      <c r="D6" s="83"/>
      <c r="E6" s="83"/>
      <c r="F6" s="83"/>
      <c r="G6" s="83"/>
      <c r="H6" s="83"/>
      <c r="I6" s="83"/>
      <c r="J6" s="83"/>
      <c r="K6" s="83"/>
      <c r="L6" s="83"/>
      <c r="M6" s="83"/>
      <c r="N6" s="83"/>
      <c r="O6" s="84"/>
    </row>
    <row r="7" spans="1:15">
      <c r="A7" s="80"/>
      <c r="B7" s="81" t="str">
        <f>Workshop!$B$8</f>
        <v>Додатне области</v>
      </c>
      <c r="C7" s="82" t="str">
        <f>IF(Workshop!$C$8 = 0, "", Workshop!$C$8)</f>
        <v>Град Краљево</v>
      </c>
      <c r="D7" s="83"/>
      <c r="E7" s="83"/>
      <c r="F7" s="83"/>
      <c r="G7" s="83"/>
      <c r="H7" s="83"/>
      <c r="I7" s="83"/>
      <c r="J7" s="83"/>
      <c r="K7" s="83"/>
      <c r="L7" s="83"/>
      <c r="M7" s="83"/>
      <c r="N7" s="83"/>
      <c r="O7" s="84"/>
    </row>
    <row r="8" spans="1:15">
      <c r="A8" s="80"/>
      <c r="B8" s="85" t="s">
        <v>3737</v>
      </c>
      <c r="C8" s="86" t="str">
        <f>_xlfn.IFNA(IF(VLOOKUP($C$11, 'Data Input'!$C:$AH, 5, FALSE) = 0, "", VLOOKUP($C$11, 'Data Input'!$C:$AH, 5, FALSE)), "")</f>
        <v>Град Краљево</v>
      </c>
      <c r="D8" s="83"/>
      <c r="E8" s="83"/>
      <c r="F8" s="83"/>
      <c r="G8" s="83"/>
      <c r="H8" s="83"/>
      <c r="I8" s="83"/>
      <c r="J8" s="83"/>
      <c r="K8" s="83"/>
      <c r="L8" s="83"/>
      <c r="M8" s="83"/>
      <c r="N8" s="83"/>
      <c r="O8" s="87" t="str">
        <f>INDEX(Languages!$A:$K,MATCH("W07",Languages!$A:$A,0),MATCH(Language,Languages!$1:$1,0)) &amp;":    "&amp;IF(Workshop!$C$10=0,"No Start Date",TEXT(Workshop!$C$10,"d mmm yyy"))&amp;"  -  "&amp;IF(Workshop!$C$11=0,"No End Date",TEXT(Workshop!$C$11,"d mmm yyy"))</f>
        <v>Датум процене:    No Start Date  -  No End Date</v>
      </c>
    </row>
    <row r="9" spans="1:15" ht="5.0999999999999996" customHeight="1">
      <c r="A9" s="88"/>
      <c r="B9" s="89"/>
      <c r="C9" s="90"/>
      <c r="D9" s="89"/>
      <c r="E9" s="89"/>
      <c r="F9" s="89"/>
      <c r="G9" s="89"/>
      <c r="H9" s="89"/>
      <c r="I9" s="89"/>
      <c r="J9" s="89"/>
      <c r="K9" s="89"/>
      <c r="L9" s="89"/>
      <c r="M9" s="89"/>
      <c r="N9" s="89"/>
      <c r="O9" s="91"/>
    </row>
    <row r="10" spans="1:15">
      <c r="C10" s="92"/>
    </row>
    <row r="11" spans="1:15" ht="15.6">
      <c r="B11" s="93" t="str">
        <f>INDEX(Languages!$A:$K,MATCH("D04",Languages!$A:$A,0),MATCH(Language,Languages!$1:$1,0))</f>
        <v>Специфична опасност</v>
      </c>
      <c r="C11" s="94" t="s">
        <v>4166</v>
      </c>
    </row>
    <row r="12" spans="1:15">
      <c r="C12" s="92"/>
    </row>
    <row r="13" spans="1:15" ht="54" customHeight="1">
      <c r="B13" s="95" t="str">
        <f>INDEX(Languages!$A:$K,MATCH("HSP02",Languages!$A:$A,0),MATCH(Language,Languages!$1:$1,0))</f>
        <v>Дефиниција</v>
      </c>
      <c r="C13" s="290" t="str">
        <f>_xlfn.IFNA(IF(VLOOKUP($C$11,Definitions!$D:$E,2,FALSE)=0, "", VLOOKUP($C$11,Definitions!$D:$E,2,FALSE)),"")</f>
        <v>Морбили су веома заразна, озбиљна болест коју изазива вирус из породице парамиксовируса. Пренос се дешава директним контактом, ширењем капљицама и ширењем ваздушним путем. Вирус у почетку инфицира респираторни тракт, а затим се шири по целом телу (СЗО 2019).</v>
      </c>
      <c r="D13" s="291"/>
      <c r="E13" s="291"/>
      <c r="F13" s="291"/>
      <c r="G13" s="291"/>
      <c r="H13" s="291"/>
      <c r="I13" s="291"/>
      <c r="J13" s="291"/>
      <c r="K13" s="291"/>
      <c r="L13" s="291"/>
      <c r="M13" s="291"/>
      <c r="N13" s="291"/>
      <c r="O13" s="292"/>
    </row>
    <row r="14" spans="1:15" ht="92.25" customHeight="1">
      <c r="B14" s="95" t="str">
        <f>INDEX(Languages!$A:$K,MATCH("D07",Languages!$A:$A,0),MATCH(Language,Languages!$1:$1,0))</f>
        <v>Здравствене последице</v>
      </c>
      <c r="C14" s="290" t="str">
        <f>_xlfn.IFNA(IF(VLOOKUP($C$11, 'Data Input'!$C:$E, 3, FALSE)=0, "", VLOOKUP($C$11, 'Data Input'!$C:$E, 3, FALSE)), "")</f>
        <v>(1) Почетни симптоми обично укључују: високу температуру, цурење из носа, крваве очи и ситне беле тачке на унутрашњој страни уста, осип који се развија касније током развоја болести
(2) Озбиљне компликације укључују слепило, енцефалитис, тешку дијареју и сродну дехидрацију, тешке респираторне инфекције као што је пнеумонија и смрт</v>
      </c>
      <c r="D14" s="291"/>
      <c r="E14" s="291"/>
      <c r="F14" s="291"/>
      <c r="G14" s="291"/>
      <c r="H14" s="291"/>
      <c r="I14" s="291"/>
      <c r="J14" s="291"/>
      <c r="K14" s="291"/>
      <c r="L14" s="291"/>
      <c r="M14" s="291"/>
      <c r="N14" s="291"/>
      <c r="O14" s="292"/>
    </row>
    <row r="16" spans="1:15">
      <c r="B16" s="95" t="str">
        <f>INDEX(Languages!$A:$K,MATCH("D28",Languages!$A:$A,0),MATCH(Language,Languages!$1:$1,0))</f>
        <v>Ниво ризика</v>
      </c>
      <c r="C16" s="96" t="str">
        <f>_xlfn.IFNA(IF(VLOOKUP($C$11, 'Data Input'!C:AH, 32, FALSE)=0, "", VLOOKUP($C$11, 'Data Input'!C:AH, 32, FALSE)), "")</f>
        <v>Умерен</v>
      </c>
    </row>
    <row r="17" spans="2:15">
      <c r="B17" s="95" t="str">
        <f>INDEX(Languages!$A:$K,MATCH("D25",Languages!$A:$A,0),MATCH(Language,Languages!$1:$1,0))</f>
        <v>Утицај</v>
      </c>
      <c r="C17" s="96" t="str">
        <f>_xlfn.IFNA(IF(VLOOKUP($C$11, 'Data Input'!$C:$AH, 30, FALSE)=0, "", VLOOKUP($C$11, 'Data Input'!$C:$AH, 30, FALSE)),"")</f>
        <v>Умерен</v>
      </c>
    </row>
    <row r="18" spans="2:15">
      <c r="B18" s="95" t="str">
        <f>INDEX(Languages!$A:$K,MATCH("D12",Languages!$A:$A,0),MATCH(Language,Languages!$1:$1,0))</f>
        <v>Фреквенција</v>
      </c>
      <c r="C18" s="96" t="str">
        <f>_xlfn.IFNA(IF(VLOOKUP($C$11,'Data Input'!$C:$AH,7,FALSE)=0,"",VLOOKUP($C$11,'Data Input'!$C:$AH,7,FALSE)), "")</f>
        <v>Често</v>
      </c>
    </row>
    <row r="19" spans="2:15" ht="50.25" customHeight="1"/>
    <row r="20" spans="2:15">
      <c r="C20" s="97"/>
      <c r="D20" s="96" t="str">
        <f>TEXT(1*29, "mmm")</f>
        <v>Jan</v>
      </c>
      <c r="E20" s="96" t="str">
        <f>TEXT(2*29, "mmm")</f>
        <v>Feb</v>
      </c>
      <c r="F20" s="96" t="str">
        <f>TEXT(3*29, "mmm")</f>
        <v>Mar</v>
      </c>
      <c r="G20" s="96" t="str">
        <f>TEXT(4*29, "mmm")</f>
        <v>Apr</v>
      </c>
      <c r="H20" s="96" t="str">
        <f>TEXT(5*29, "mmm")</f>
        <v>May</v>
      </c>
      <c r="I20" s="96" t="str">
        <f>TEXT(6*29, "mmm")</f>
        <v>Jun</v>
      </c>
      <c r="J20" s="96" t="str">
        <f>TEXT(7*29, "mmm")</f>
        <v>Jul</v>
      </c>
      <c r="K20" s="96" t="str">
        <f>TEXT(8*29, "mmm")</f>
        <v>Aug</v>
      </c>
      <c r="L20" s="96" t="str">
        <f>TEXT(9*29, "mmm")</f>
        <v>Sep</v>
      </c>
      <c r="M20" s="96" t="str">
        <f>TEXT(10*29, "mmm")</f>
        <v>Oct</v>
      </c>
      <c r="N20" s="96" t="str">
        <f>TEXT(11*29, "mmm")</f>
        <v>Nov</v>
      </c>
      <c r="O20" s="96" t="str">
        <f>TEXT(12*29, "mmm")</f>
        <v>Dec</v>
      </c>
    </row>
    <row r="21" spans="2:15">
      <c r="C21" s="97"/>
      <c r="D21" s="96">
        <f>_xlfn.IFNA(IF(VLOOKUP($C$11, 'Data Input'!$C:$AH, 9, FALSE)=0, "", VLOOKUP($C$11, 'Data Input'!$C:$AH, 9, FALSE)),"")</f>
        <v>4</v>
      </c>
      <c r="E21" s="96">
        <f>_xlfn.IFNA(IF(VLOOKUP($C$11, 'Data Input'!$C:$AH, 10, FALSE) = 0, "", VLOOKUP($C$11, 'Data Input'!$C:$AH, 10, FALSE)),"")</f>
        <v>4</v>
      </c>
      <c r="F21" s="96">
        <f>_xlfn.IFNA(IF(VLOOKUP($C$11,'Data Input'!$C:$AH,11,FALSE)=0,"",VLOOKUP($C$11,'Data Input'!$C:$AH,11,FALSE)),"")</f>
        <v>3</v>
      </c>
      <c r="G21" s="96">
        <f>_xlfn.IFNA(IF(VLOOKUP($C$11,'Data Input'!$C:$AH,12,FALSE)=0,"",VLOOKUP($C$11,'Data Input'!$C:$AH,12,FALSE)),"")</f>
        <v>2</v>
      </c>
      <c r="H21" s="96">
        <f>_xlfn.IFNA(IF(VLOOKUP($C$11,'Data Input'!$C:$AH,13,FALSE)=0,"",VLOOKUP($C$11,'Data Input'!$C:$AH,13,FALSE)),"")</f>
        <v>1</v>
      </c>
      <c r="I21" s="96">
        <f>_xlfn.IFNA(IF(VLOOKUP($C$11,'Data Input'!$C:$AH,14,FALSE)=0,"",VLOOKUP($C$11,'Data Input'!$C:$AH,14,FALSE)),"")</f>
        <v>1</v>
      </c>
      <c r="J21" s="96">
        <f>_xlfn.IFNA(IF(VLOOKUP($C$11,'Data Input'!$C:$AH,15,FALSE)=0,"",VLOOKUP($C$11,'Data Input'!$C:$AH,15,FALSE)),"")</f>
        <v>1</v>
      </c>
      <c r="K21" s="96">
        <f>_xlfn.IFNA(IF(VLOOKUP($C$11,'Data Input'!$C:$AH,16,FALSE)=0,"",VLOOKUP($C$11,'Data Input'!$C:$AH,16,FALSE)),"")</f>
        <v>1</v>
      </c>
      <c r="L21" s="96">
        <f>_xlfn.IFNA(IF(VLOOKUP($C$11,'Data Input'!$C:$AH,17,FALSE)=0,"",VLOOKUP($C$11,'Data Input'!$C:$AH,17,FALSE)),"")</f>
        <v>2</v>
      </c>
      <c r="M21" s="96">
        <f>_xlfn.IFNA(IF(VLOOKUP($C$11,'Data Input'!$C:$AH,18,FALSE)=0,"",VLOOKUP($C$11,'Data Input'!$C:$AH,18,FALSE)),"")</f>
        <v>3</v>
      </c>
      <c r="N21" s="96">
        <f>_xlfn.IFNA(IF(VLOOKUP($C$11,'Data Input'!$C:$AH,19,FALSE)=0,"",VLOOKUP($C$11,'Data Input'!$C:$AH,19,FALSE)),"")</f>
        <v>4</v>
      </c>
      <c r="O21" s="96">
        <f>_xlfn.IFNA(IF(VLOOKUP($C$11,'Data Input'!$C:$AH,20,FALSE)=0,"",VLOOKUP($C$11,'Data Input'!$C:$AH,20,FALSE)),"")</f>
        <v>4</v>
      </c>
    </row>
    <row r="23" spans="2:15" ht="70.5" customHeight="1">
      <c r="B23" s="98" t="str">
        <f>INDEX(Languages!$A:$K,MATCH("D18",Languages!$A:$A,0),MATCH(Language,Languages!$1:$1,0))</f>
        <v>Рањивост</v>
      </c>
      <c r="C23" s="99" t="str">
        <f>_xlfn.IFNA(IF(VLOOKUP($C$11,'Data Input'!$C:$AH,23,FALSE)=0,"",VLOOKUP($C$11,'Data Input'!$C:$AH,23,FALSE)),"")</f>
        <v>Висок</v>
      </c>
      <c r="D23" s="283" t="str">
        <f>_xlfn.IFNA(IF(VLOOKUP($C$11,'Data Input'!$C:$AH,24,FALSE)=0,"", 'Data Input'!$Z$11 &amp; CHAR(10) &amp; VLOOKUP($C$11,'Data Input'!$C:$AH,24,FALSE)),"")</f>
        <v>Детаљи о рањивости (слободан унос)
1.Невакцинисане или непотпуно вакцинисане особе (одрасли), 
2.труднице, 
3.имунокомпромитовани пацијенти, 
4. хронични болесници, 
5. запослени у здравственим установама (општа пракаса, хитна помоћ, одељење хирургије, неонаталне јединице, педијатријске јединице, породилишта, хематолошка и онколошка одељења); 
6. бебе млађе од 12 месеци (природни пасивни имунитет штити одојчад 6-9 месеци) . Годишње се у Граду Краљеву просечно родило 912 деце у посматраном десетогодишњем периоду. 
7. деца узраста од 1-5 година (већи ризик од компликација), 
7. деца старија од 5 година која су невакцинисана или непотпуно вакцинисана
8. раније регистроване епидемије 
9. Просечан обухват имунизације у посматраном десетогодишњем периоду износи 89,2%. Потребан обухват имунизације износи  95%.</v>
      </c>
      <c r="E23" s="283"/>
      <c r="F23" s="283"/>
      <c r="G23" s="283"/>
      <c r="H23" s="283"/>
      <c r="I23" s="283"/>
      <c r="J23" s="283"/>
      <c r="K23" s="283"/>
      <c r="L23" s="283"/>
      <c r="M23" s="283"/>
      <c r="N23" s="283"/>
      <c r="O23" s="283"/>
    </row>
    <row r="24" spans="2:15" ht="70.5" customHeight="1">
      <c r="B24" s="284" t="str">
        <f>INDEX(Languages!$A:$K,MATCH("D20",Languages!$A:$A,0),MATCH(Language,Languages!$1:$1,0))</f>
        <v>Капацитет суочавања</v>
      </c>
      <c r="C24" s="287" t="str">
        <f>_xlfn.IFNA(IF(VLOOKUP($C$11,'Data Input'!$C:$AH,25,FALSE)=0,"",VLOOKUP($C$11,'Data Input'!$C:$AH,25,FALSE)),"")</f>
        <v>Висок</v>
      </c>
      <c r="D24" s="283" t="str">
        <f>_xlfn.IFNA(IF(VLOOKUP($C$11,'Data Input'!$C:$AH,26,FALSE)=0,"", 'Data Input'!$AB$12 &amp; CHAR(10) &amp; VLOOKUP($C$11,'Data Input'!$C:$AH,26,FALSE)),"")</f>
        <v>Управљање, координација и ресурси
Законска регулатива: Закон о јавном здрављу (Сл, гласник РС 15/2016), Закон о заштити становништва од заразних болести (Сл.гласник РС 15/2016,  68/2020 i 136/2020), Правилник о имунизацији и начину заштите лековима ( Сл.гласник бр 88/2017, 11/2018, 14/2018, 45/2018, 48/2018, 58/2018, 104/2018, 6/2021, 52/2021 i 66/2022),Закон о здравственој документацији и евиденцијама у области здравства (""Сл. гласник РС"", бр. 92/2023), Правилник о пријављивању заразних болести и посебних здравствених питања („Сл. гласник РС”, бр. 44/2017 и 58/2018); Стручно методолошко упутство за спровођење  обавезне и препоручене имунизације становништва – ИЗЈЗ Србије „Др Милан Јовановић Батут“, Водич зa епидемиолошки нaдзор нaд малим богињама, рубелом и конгенитaлном рубелa инфекцијом/конгенитaлним рубелa синдромом, Мере ширења вируса морбила у здравственим установама. Министарство здравља Републике Србије. Епидемиолошки надзор над малим богињама и КРС/Р код трудница континуирано спроводи Центар за превенцију и контролу болести Завод за јавно здравље Краљеву за цео Град Краљево на недељном нивоу и подаци се достављају ИЗЈЗ Србије "Др Милан Јовновић Батут".  План, набавку и дистрибуцију ММР вакцине врши ЗЈЗ Краљево у координацији са ДЗ Краљево. Вирусолошки надзор у референтној лабораторији у Институту за вирусологију, вакцине и серуме „Торлак“. Формирана комисија за болничке инфекције у ДЗ Краљево, као и у ОБ "Студеница" Краљево.  Савет за здравље за град Краљево формиран, у току израда СОП.  Вакцинација се спроводи у ДЗ Краљево.  Окружни штаб за ванредне ситуације, Градски штаб за ванредне ситуације на територији града Краљева.</v>
      </c>
      <c r="E24" s="283"/>
      <c r="F24" s="283"/>
      <c r="G24" s="283"/>
      <c r="H24" s="283"/>
      <c r="I24" s="283"/>
      <c r="J24" s="283"/>
      <c r="K24" s="283"/>
      <c r="L24" s="283"/>
      <c r="M24" s="283"/>
      <c r="N24" s="283"/>
      <c r="O24" s="283"/>
    </row>
    <row r="25" spans="2:15" ht="70.5" customHeight="1">
      <c r="B25" s="285"/>
      <c r="C25" s="288"/>
      <c r="D25" s="283" t="str">
        <f>_xlfn.IFNA(IF(VLOOKUP($C$11,'Data Input'!$C:$AH,27,FALSE)=0,"", 'Data Input'!$AC$12 &amp; CHAR(10) &amp; VLOOKUP($C$11,'Data Input'!$C:$AH,27,FALSE)),"")</f>
        <v xml:space="preserve">Капацитет здравственог сектора
Општа болнице „Студеница“ Краљево: запослено 1315 особа - 226 лекара, 762 медицинских техничара,  580 болничких постеља, од чега : Педијатрија : 35 постеља, 13 лекара, 27 медицинска техничара;   Инфективно одељење: 17 болничких постеља, 5 лекара, 20 медицинских техничара; ЈИН: 10 болничких постеља, 18 лекара, 21 медицинска техничара; Пулмологија: 36 болничких постеља, 10 лекара, 20 медицинских техничара. ОБ у Краљеву поседује 8 санитетских возила, као и 3 аутомобила, од који се једно возило користи за превоз  ифективног материјала. Дом здравља Краљево – запослено – 526 особа -  132 лекара и 254 медицинска техничара, од чега: Општа:  70 лекара, 80 медицинских техничара.; СХМП Краљево:  18 лекара, 28 медицинских техничара; Педијатрија: 22 лекара, 28 медицинска техничара. ДЗ Краљево поседује 7 санитетских возилаза превоз оболелих, као и 32 аутомобила. 
ЗЈЗ Краљево – запослено 95 особа - 15 лекара, 45 медицинских техничара, 4 мобилне екипе; Центар за превенцију и контролу болести – 3 лекара специјалиста епидемиологије, 1 доктор медицине на специјализацији из епидемиологије, 5 санитарних техничара, двоје запослених распоређених на ДДД пословима (2 атомизера, 3 леђне моторне прскалице, 3 прскалице). ЗЈЗ Краљево располаже са 2 возила са расхладном комором за превоз вакцина, 1 возило са расхладним термосом до -30 степени за транспорт вакцина, два тернска возила,  1 возило за превоз медицинског отпада са АДР сертификатом, 1 возило за ДДД послове, девет путничких возила. ЗЈЗ Краљево запошљава 3 возача. Одељење за промоцију здравља у ЗЈЗ Краљево - 3 специјалиста социјалне медицине и 3 здравствена радника. Завод за јавно здравље Краљево одржава спремност за ванредна стања кроз одржавање одговарајућих кадровских и организационих капацитета за правовремено откривање акциденталних ситуација, епидемија, природних катастрофа и реаговање у смислу њиховог сагледавања, процене ефеката и деловања ради смањења последица, превенције нових штетних ефеката и сузбијања болести, посебно заразних и учешће пре и током ванредних ситуација у органима локалне самоуправе  задуженим за планирање и спровођење мера у ванредним ситуацијама.
Министарство здравља (сектор Санитарне инспекције (3 запослена), Сектор здравствене инспекције (1 запослен). </v>
      </c>
      <c r="E25" s="283"/>
      <c r="F25" s="283"/>
      <c r="G25" s="283"/>
      <c r="H25" s="283"/>
      <c r="I25" s="283"/>
      <c r="J25" s="283"/>
      <c r="K25" s="283"/>
      <c r="L25" s="283"/>
      <c r="M25" s="283"/>
      <c r="N25" s="283"/>
      <c r="O25" s="283"/>
    </row>
    <row r="26" spans="2:15" ht="70.5" customHeight="1">
      <c r="B26" s="285"/>
      <c r="C26" s="288"/>
      <c r="D26" s="283" t="str">
        <f>_xlfn.IFNA(IF(VLOOKUP($C$11,'Data Input'!$C:$AH,28,FALSE)=0,"", 'Data Input'!$AD$12 &amp; CHAR(10) &amp; VLOOKUP($C$11,'Data Input'!$C:$AH,28,FALSE)),"")</f>
        <v>Капацитет нездравственог сектора
Центар за социјални рад - 43 запослена, 1 руководилац за људске ресурсе, 1 руководилац стручне службе за бригу деце, 1 руководилац струних служби за бригу одраслих и старим лицима; 1 теренско возило; 3 путничка возила.</v>
      </c>
      <c r="E26" s="283"/>
      <c r="F26" s="283"/>
      <c r="G26" s="283"/>
      <c r="H26" s="283"/>
      <c r="I26" s="283"/>
      <c r="J26" s="283"/>
      <c r="K26" s="283"/>
      <c r="L26" s="283"/>
      <c r="M26" s="283"/>
      <c r="N26" s="283"/>
      <c r="O26" s="283"/>
    </row>
    <row r="27" spans="2:15" ht="70.5" customHeight="1">
      <c r="B27" s="286"/>
      <c r="C27" s="289"/>
      <c r="D27" s="283" t="str">
        <f>_xlfn.IFNA(IF(VLOOKUP($C$11,'Data Input'!$C:$AH,29,FALSE)=0,"", 'Data Input'!$AE$12 &amp; CHAR(10) &amp; VLOOKUP($C$11,'Data Input'!$C:$AH,29,FALSE)),"")</f>
        <v>Капацитет заједнице
Информисање путем локалних медија (РТВ Краљево, РТВ Мелос,штампани медиј (Ибарске Новости), путем друштвених мрежа и електронских медија и портала (Круг, Краљево ОнЛине) о начину преношења, могућим компликацијама и  превенцији овог обољења,као и обухвату имунизације деце у другој, односно у седмој години живота како би се постигао обухват имунизације изнад 95%.  Црвени крст - 1 виша медицинска сестра, 1 медицински техничар, 50 волонтера, 2 возача, 1 теренско возило са 10 седишта, 1 комби возило.</v>
      </c>
      <c r="E27" s="283"/>
      <c r="F27" s="283"/>
      <c r="G27" s="283"/>
      <c r="H27" s="283"/>
      <c r="I27" s="283"/>
      <c r="J27" s="283"/>
      <c r="K27" s="283"/>
      <c r="L27" s="283"/>
      <c r="M27" s="283"/>
      <c r="N27" s="283"/>
      <c r="O27" s="283"/>
    </row>
  </sheetData>
  <sheetProtection algorithmName="SHA-512" hashValue="HCvf1btH/H3kv6PY/97PigXyfTb2o1bbvYa1oz/L6KGBPftNlCX1y2FBCo9UNtrX0JOXBiyFqouC8TQt+HbjBQ==" saltValue="pQAy4DVA8hs50A9nwvWsLw==" spinCount="100000" sheet="1" objects="1" scenarios="1" selectLockedCells="1"/>
  <mergeCells count="9">
    <mergeCell ref="D27:O27"/>
    <mergeCell ref="B24:B27"/>
    <mergeCell ref="C24:C27"/>
    <mergeCell ref="D24:O24"/>
    <mergeCell ref="C13:O13"/>
    <mergeCell ref="C14:O14"/>
    <mergeCell ref="D23:O23"/>
    <mergeCell ref="D25:O25"/>
    <mergeCell ref="D26:O26"/>
  </mergeCells>
  <conditionalFormatting sqref="D21:O21">
    <cfRule type="expression" dxfId="72" priority="1">
      <formula>AND($B$21&lt;&gt;"",D21="")</formula>
    </cfRule>
  </conditionalFormatting>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6" operator="equal" id="{8D2A2B9F-52D0-477B-95C7-A0F6952F7158}">
            <xm:f>Helper!$Z$6</xm:f>
            <x14:dxf>
              <font>
                <color theme="0"/>
              </font>
              <fill>
                <patternFill>
                  <bgColor rgb="FFFF0000"/>
                </patternFill>
              </fill>
            </x14:dxf>
          </x14:cfRule>
          <x14:cfRule type="cellIs" priority="27" operator="equal" id="{DB250D69-D9B8-482D-B881-F2307F6526D6}">
            <xm:f>Helper!$Z$5</xm:f>
            <x14:dxf>
              <fill>
                <patternFill>
                  <bgColor rgb="FFFFC000"/>
                </patternFill>
              </fill>
            </x14:dxf>
          </x14:cfRule>
          <x14:cfRule type="cellIs" priority="28" operator="equal" id="{56307102-F4C2-49E6-A23F-FD5451993A5B}">
            <xm:f>Helper!$Z$4</xm:f>
            <x14:dxf>
              <fill>
                <patternFill>
                  <bgColor rgb="FFEBE600"/>
                </patternFill>
              </fill>
            </x14:dxf>
          </x14:cfRule>
          <x14:cfRule type="cellIs" priority="29" operator="equal" id="{08A1BC33-F930-4F5D-AAF8-E1242AF1FC3F}">
            <xm:f>Helper!$Z$3</xm:f>
            <x14:dxf>
              <fill>
                <patternFill>
                  <bgColor rgb="FF92D050"/>
                </patternFill>
              </fill>
            </x14:dxf>
          </x14:cfRule>
          <x14:cfRule type="cellIs" priority="30" operator="equal" id="{254A4EA5-5D62-468B-A753-3AC2395976AD}">
            <xm:f>Helper!$Z$2</xm:f>
            <x14:dxf>
              <fill>
                <patternFill>
                  <bgColor rgb="FF00B050"/>
                </patternFill>
              </fill>
            </x14:dxf>
          </x14:cfRule>
          <xm:sqref>C16:C17</xm:sqref>
        </x14:conditionalFormatting>
        <x14:conditionalFormatting xmlns:xm="http://schemas.microsoft.com/office/excel/2006/main">
          <x14:cfRule type="cellIs" priority="31" operator="equal" id="{3FF3C2E8-1BA3-4F39-BA1B-9C5B2DC83754}">
            <xm:f>Helper!$T$6</xm:f>
            <x14:dxf>
              <font>
                <color theme="0"/>
              </font>
              <fill>
                <patternFill>
                  <bgColor rgb="FFFF0000"/>
                </patternFill>
              </fill>
            </x14:dxf>
          </x14:cfRule>
          <x14:cfRule type="cellIs" priority="32" operator="equal" id="{010DA751-DFAA-4BC8-894F-84F89A16498D}">
            <xm:f>Helper!$T$5</xm:f>
            <x14:dxf>
              <fill>
                <patternFill>
                  <bgColor rgb="FFFFC000"/>
                </patternFill>
              </fill>
            </x14:dxf>
          </x14:cfRule>
          <x14:cfRule type="cellIs" priority="33" operator="equal" id="{D08976CB-2E6F-4A0D-A915-4E2B7D0D6FA7}">
            <xm:f>Helper!$T$4</xm:f>
            <x14:dxf>
              <fill>
                <patternFill>
                  <bgColor rgb="FFEBE600"/>
                </patternFill>
              </fill>
            </x14:dxf>
          </x14:cfRule>
          <x14:cfRule type="cellIs" priority="34" operator="equal" id="{0ADF207B-1FD6-48DF-875A-F191D26EAB66}">
            <xm:f>Helper!$T$3</xm:f>
            <x14:dxf>
              <fill>
                <patternFill>
                  <bgColor rgb="FF92D050"/>
                </patternFill>
              </fill>
            </x14:dxf>
          </x14:cfRule>
          <x14:cfRule type="cellIs" priority="35" operator="equal" id="{E6C6160B-CBAF-48A4-B732-59F51BB15DD3}">
            <xm:f>Helper!$T$2</xm:f>
            <x14:dxf>
              <fill>
                <patternFill>
                  <bgColor rgb="FF00B050"/>
                </patternFill>
              </fill>
            </x14:dxf>
          </x14:cfRule>
          <xm:sqref>C17</xm:sqref>
        </x14:conditionalFormatting>
        <x14:conditionalFormatting xmlns:xm="http://schemas.microsoft.com/office/excel/2006/main">
          <x14:cfRule type="cellIs" priority="12" operator="equal" id="{C9292ADE-7C9D-4CA7-B767-93B91DD353E9}">
            <xm:f>Helper!$C$2</xm:f>
            <x14:dxf>
              <font>
                <color theme="0"/>
              </font>
              <fill>
                <patternFill>
                  <bgColor rgb="FF1F4E78"/>
                </patternFill>
              </fill>
            </x14:dxf>
          </x14:cfRule>
          <x14:cfRule type="cellIs" priority="13" operator="equal" id="{3D8EC20D-D8CC-4224-9232-BAC2AFF95458}">
            <xm:f>Helper!$C$3</xm:f>
            <x14:dxf>
              <font>
                <color theme="0"/>
              </font>
              <fill>
                <patternFill>
                  <bgColor rgb="FF2F75B5"/>
                </patternFill>
              </fill>
            </x14:dxf>
          </x14:cfRule>
          <x14:cfRule type="cellIs" priority="14" operator="equal" id="{B9EBCA3B-8498-45CD-908D-6AF341C7E526}">
            <xm:f>Helper!$C$4</xm:f>
            <x14:dxf>
              <fill>
                <patternFill>
                  <bgColor rgb="FF9BC2E6"/>
                </patternFill>
              </fill>
            </x14:dxf>
          </x14:cfRule>
          <x14:cfRule type="cellIs" priority="15" operator="equal" id="{35A02191-16D9-4C64-A749-5225510F0019}">
            <xm:f>Helper!$C$5</xm:f>
            <x14:dxf>
              <fill>
                <patternFill>
                  <bgColor rgb="FFBDD7EE"/>
                </patternFill>
              </fill>
            </x14:dxf>
          </x14:cfRule>
          <x14:cfRule type="cellIs" priority="16" operator="equal" id="{97BB3FF4-68DD-4226-9097-7EC57F10C32E}">
            <xm:f>Helper!$C$6</xm:f>
            <x14:dxf>
              <fill>
                <patternFill>
                  <bgColor rgb="FFDDEBF7"/>
                </patternFill>
              </fill>
            </x14:dxf>
          </x14:cfRule>
          <xm:sqref>C18</xm:sqref>
        </x14:conditionalFormatting>
        <x14:conditionalFormatting xmlns:xm="http://schemas.microsoft.com/office/excel/2006/main">
          <x14:cfRule type="cellIs" priority="21" operator="equal" id="{0F26D3CE-EBC3-4F38-B589-D9D223AF84D0}">
            <xm:f>Helper!$Z$6</xm:f>
            <x14:dxf>
              <font>
                <color theme="0"/>
              </font>
              <fill>
                <patternFill>
                  <bgColor rgb="FFFF0000"/>
                </patternFill>
              </fill>
            </x14:dxf>
          </x14:cfRule>
          <x14:cfRule type="cellIs" priority="22" operator="equal" id="{50A3F3A5-6ED7-4816-AA33-0CE7F18577F6}">
            <xm:f>Helper!$Z$5</xm:f>
            <x14:dxf>
              <fill>
                <patternFill>
                  <bgColor rgb="FFFFC000"/>
                </patternFill>
              </fill>
            </x14:dxf>
          </x14:cfRule>
          <x14:cfRule type="cellIs" priority="23" operator="equal" id="{6E3D193E-D04E-483E-BF79-5DFC2A5FF6B1}">
            <xm:f>Helper!$Z$4</xm:f>
            <x14:dxf>
              <fill>
                <patternFill>
                  <bgColor rgb="FFEBE600"/>
                </patternFill>
              </fill>
            </x14:dxf>
          </x14:cfRule>
          <x14:cfRule type="cellIs" priority="24" operator="equal" id="{F5E5E4DF-5B9B-4EF5-9B59-7C473553B02F}">
            <xm:f>Helper!$Z$3</xm:f>
            <x14:dxf>
              <fill>
                <patternFill>
                  <bgColor rgb="FF92D050"/>
                </patternFill>
              </fill>
            </x14:dxf>
          </x14:cfRule>
          <x14:cfRule type="cellIs" priority="25" operator="equal" id="{828ABDF4-82CC-4608-81DD-A297C6A52952}">
            <xm:f>Helper!$Z$2</xm:f>
            <x14:dxf>
              <fill>
                <patternFill>
                  <bgColor rgb="FF00B050"/>
                </patternFill>
              </fill>
            </x14:dxf>
          </x14:cfRule>
          <xm:sqref>C21</xm:sqref>
        </x14:conditionalFormatting>
        <x14:conditionalFormatting xmlns:xm="http://schemas.microsoft.com/office/excel/2006/main">
          <x14:cfRule type="cellIs" priority="7" operator="equal" id="{A7EB9107-BB7E-48C6-A27A-91C195438FA8}">
            <xm:f>Helper!$M$6</xm:f>
            <x14:dxf>
              <font>
                <color theme="0"/>
              </font>
              <fill>
                <patternFill>
                  <bgColor rgb="FF1F4E78"/>
                </patternFill>
              </fill>
            </x14:dxf>
          </x14:cfRule>
          <x14:cfRule type="cellIs" priority="8" operator="equal" id="{9DC2C432-3A42-4241-8453-4C41203080F7}">
            <xm:f>Helper!$M$5</xm:f>
            <x14:dxf>
              <font>
                <color theme="0"/>
              </font>
              <fill>
                <patternFill>
                  <bgColor rgb="FF2F75B5"/>
                </patternFill>
              </fill>
            </x14:dxf>
          </x14:cfRule>
          <x14:cfRule type="cellIs" priority="9" operator="equal" id="{0AD80F38-CE9F-459A-A128-72F3724D0B04}">
            <xm:f>Helper!$M$4</xm:f>
            <x14:dxf>
              <fill>
                <patternFill>
                  <bgColor rgb="FF9BC2E6"/>
                </patternFill>
              </fill>
            </x14:dxf>
          </x14:cfRule>
          <x14:cfRule type="cellIs" priority="10" operator="equal" id="{0AF28F89-E4DD-452A-9A97-2CD151BF9C6C}">
            <xm:f>Helper!$M$3</xm:f>
            <x14:dxf>
              <fill>
                <patternFill>
                  <bgColor rgb="FFBDD7EE"/>
                </patternFill>
              </fill>
            </x14:dxf>
          </x14:cfRule>
          <x14:cfRule type="cellIs" priority="11" operator="equal" id="{72721CC9-C917-47B2-A4B7-A73DF08720BA}">
            <xm:f>Helper!$M$2</xm:f>
            <x14:dxf>
              <fill>
                <patternFill>
                  <bgColor rgb="FFDDEBF7"/>
                </patternFill>
              </fill>
            </x14:dxf>
          </x14:cfRule>
          <xm:sqref>C23</xm:sqref>
        </x14:conditionalFormatting>
        <x14:conditionalFormatting xmlns:xm="http://schemas.microsoft.com/office/excel/2006/main">
          <x14:cfRule type="cellIs" priority="2" operator="equal" id="{BEC0A40B-383A-4F55-A233-9DCF5B180F4E}">
            <xm:f>Helper!$P$6</xm:f>
            <x14:dxf>
              <font>
                <color theme="0"/>
              </font>
              <fill>
                <patternFill>
                  <bgColor rgb="FF1F4E78"/>
                </patternFill>
              </fill>
            </x14:dxf>
          </x14:cfRule>
          <x14:cfRule type="cellIs" priority="3" operator="equal" id="{68638CDD-5CDC-4A15-B944-168F13354B2E}">
            <xm:f>Helper!$P$5</xm:f>
            <x14:dxf>
              <font>
                <color theme="0"/>
              </font>
              <fill>
                <patternFill>
                  <bgColor rgb="FF2F75B5"/>
                </patternFill>
              </fill>
            </x14:dxf>
          </x14:cfRule>
          <x14:cfRule type="cellIs" priority="4" operator="equal" id="{C9F85A73-4158-4B5D-9450-CC8E19F7B849}">
            <xm:f>Helper!$P$4</xm:f>
            <x14:dxf>
              <fill>
                <patternFill>
                  <bgColor rgb="FF9BC2E6"/>
                </patternFill>
              </fill>
            </x14:dxf>
          </x14:cfRule>
          <x14:cfRule type="cellIs" priority="5" operator="equal" id="{68B5A80D-3B6B-4E3A-986F-BDD0627E5039}">
            <xm:f>Helper!$P$3</xm:f>
            <x14:dxf>
              <fill>
                <patternFill>
                  <bgColor rgb="FFBDD7EE"/>
                </patternFill>
              </fill>
            </x14:dxf>
          </x14:cfRule>
          <x14:cfRule type="cellIs" priority="6" operator="equal" id="{1B8930F7-CFEB-477E-825F-5B4D690B8208}">
            <xm:f>Helper!$P$2</xm:f>
            <x14:dxf>
              <fill>
                <patternFill>
                  <bgColor rgb="FFDDEBF7"/>
                </patternFill>
              </fill>
            </x14:dxf>
          </x14:cfRule>
          <xm:sqref>C24</xm:sqref>
        </x14:conditionalFormatting>
        <x14:conditionalFormatting xmlns:xm="http://schemas.microsoft.com/office/excel/2006/main">
          <x14:cfRule type="cellIs" priority="17" operator="equal" id="{F06D822C-809B-4BD0-A8D1-CB3730E5A402}">
            <xm:f>Helper!$E$5</xm:f>
            <x14:dxf>
              <font>
                <color rgb="FFFF0000"/>
              </font>
              <fill>
                <patternFill>
                  <bgColor rgb="FFFF0000"/>
                </patternFill>
              </fill>
            </x14:dxf>
          </x14:cfRule>
          <x14:cfRule type="cellIs" priority="18" operator="equal" id="{27F3BD4D-8369-48C8-88C4-7676577157C2}">
            <xm:f>Helper!$E$4</xm:f>
            <x14:dxf>
              <font>
                <color rgb="FFFFC000"/>
              </font>
              <fill>
                <patternFill>
                  <bgColor rgb="FFFFC000"/>
                </patternFill>
              </fill>
            </x14:dxf>
          </x14:cfRule>
          <x14:cfRule type="cellIs" priority="19" operator="equal" id="{3E4B34FC-77D4-42EF-9B2A-C0B8E99179E0}">
            <xm:f>Helper!$E$3</xm:f>
            <x14:dxf>
              <font>
                <color rgb="FFEBE600"/>
              </font>
              <fill>
                <patternFill>
                  <bgColor rgb="FFEBE600"/>
                </patternFill>
              </fill>
            </x14:dxf>
          </x14:cfRule>
          <x14:cfRule type="cellIs" priority="20" operator="equal" id="{08C7963F-7652-4B9E-9E75-4C93C836F1F9}">
            <xm:f>Helper!$E$2</xm:f>
            <x14:dxf>
              <font>
                <color rgb="FF92D050"/>
              </font>
              <fill>
                <patternFill>
                  <bgColor rgb="FF92D050"/>
                </patternFill>
              </fill>
            </x14:dxf>
          </x14:cfRule>
          <xm:sqref>D21:O21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43B79D-9F13-4E81-927D-A0B6D611D43A}">
          <x14:formula1>
            <xm:f>_xlfn.ANCHORARRAY(Helper!$AF$2)</xm:f>
          </x14:formula1>
          <xm:sqref>C11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9BF4-4C53-456C-8529-08DA8A155D49}">
  <sheetPr codeName="Sheet9">
    <tabColor rgb="FFFF0000"/>
  </sheetPr>
  <dimension ref="A1:P51"/>
  <sheetViews>
    <sheetView workbookViewId="0">
      <selection activeCell="E1" sqref="E1:P1"/>
    </sheetView>
  </sheetViews>
  <sheetFormatPr defaultColWidth="8.85546875" defaultRowHeight="14.45"/>
  <cols>
    <col min="1" max="1" width="5.42578125" customWidth="1"/>
    <col min="2" max="2" width="31.85546875" customWidth="1"/>
    <col min="3" max="4" width="16.42578125" customWidth="1"/>
    <col min="5" max="16" width="6.42578125" customWidth="1"/>
  </cols>
  <sheetData>
    <row r="1" spans="1:16">
      <c r="A1" t="s">
        <v>4391</v>
      </c>
      <c r="B1" t="s">
        <v>3784</v>
      </c>
      <c r="C1" t="s">
        <v>3732</v>
      </c>
      <c r="D1" t="s">
        <v>4454</v>
      </c>
      <c r="E1" t="str">
        <f>TEXT(1*29, "mmm")</f>
        <v>Jan</v>
      </c>
      <c r="F1" t="str">
        <f>TEXT(2*29, "mmm")</f>
        <v>Feb</v>
      </c>
      <c r="G1" t="str">
        <f>TEXT(3*29, "mmm")</f>
        <v>Mar</v>
      </c>
      <c r="H1" t="str">
        <f>TEXT(4*29, "mmm")</f>
        <v>Apr</v>
      </c>
      <c r="I1" t="str">
        <f>TEXT(5*29, "mmm")</f>
        <v>May</v>
      </c>
      <c r="J1" t="str">
        <f>TEXT(6*29, "mmm")</f>
        <v>Jun</v>
      </c>
      <c r="K1" t="str">
        <f>TEXT(7*29, "mmm")</f>
        <v>Jul</v>
      </c>
      <c r="L1" t="str">
        <f>TEXT(8*29, "mmm")</f>
        <v>Aug</v>
      </c>
      <c r="M1" t="str">
        <f>TEXT(9*29, "mmm")</f>
        <v>Sep</v>
      </c>
      <c r="N1" t="str">
        <f>TEXT(10*29, "mmm")</f>
        <v>Oct</v>
      </c>
      <c r="O1" t="str">
        <f>TEXT(11*29, "mmm")</f>
        <v>Nov</v>
      </c>
      <c r="P1" t="str">
        <f>TEXT(12*29, "mmm")</f>
        <v>Dec</v>
      </c>
    </row>
    <row r="2" spans="1:16">
      <c r="A2" cm="1">
        <f t="array" ref="A2:A5">IF('Data Input'!$A$13:$A$16 =0, "", 'Data Input'!$A$13:$A$16)</f>
        <v>1</v>
      </c>
      <c r="B2" t="str" cm="1">
        <f t="array" ref="B2:B5">IF('Data Input'!$C$13:$C$16 = 0, "", 'Data Input'!$C$13:$C$16)</f>
        <v>Сезонски грип</v>
      </c>
      <c r="C2" t="str" cm="1">
        <f t="array" ref="C2:C5">IF('Data Input'!$AH$13:$AH$16 = 0, "", 'Data Input'!$AH$13:$AH$16)</f>
        <v>Висок</v>
      </c>
      <c r="D2">
        <f>_xlfn.IFNA(VLOOKUP(C2, tblRiskLevel[[Risk Level]:[Score]], 2, FALSE), 0)</f>
        <v>4</v>
      </c>
      <c r="E2" cm="1">
        <f t="array" ref="E2:E5">IF('Data Input'!K$13:K$16 = 0, "", 'Data Input'!K$13:K$16)</f>
        <v>4</v>
      </c>
      <c r="F2" cm="1">
        <f t="array" ref="F2:F5">IF('Data Input'!L$13:L$16 = 0, "", 'Data Input'!L$13:L$16)</f>
        <v>4</v>
      </c>
      <c r="G2" cm="1">
        <f t="array" ref="G2:G5">IF('Data Input'!M$13:M$16 = 0, "", 'Data Input'!M$13:M$16)</f>
        <v>4</v>
      </c>
      <c r="H2" cm="1">
        <f t="array" ref="H2:H5">IF('Data Input'!N$13:N$16 = 0, "", 'Data Input'!N$13:N$16)</f>
        <v>3</v>
      </c>
      <c r="I2" cm="1">
        <f t="array" ref="I2:I5">IF('Data Input'!O$13:O$16 = 0, "", 'Data Input'!O$13:O$16)</f>
        <v>1</v>
      </c>
      <c r="J2" cm="1">
        <f t="array" ref="J2:J5">IF('Data Input'!P$13:P$16 = 0, "", 'Data Input'!P$13:P$16)</f>
        <v>1</v>
      </c>
      <c r="K2" cm="1">
        <f t="array" ref="K2:K5">IF('Data Input'!Q$13:Q$16 = 0, "", 'Data Input'!Q$13:Q$16)</f>
        <v>1</v>
      </c>
      <c r="L2" cm="1">
        <f t="array" ref="L2:L5">IF('Data Input'!R$13:R$16 = 0, "", 'Data Input'!R$13:R$16)</f>
        <v>1</v>
      </c>
      <c r="M2" cm="1">
        <f t="array" ref="M2:M5">IF('Data Input'!S$13:S$16 = 0, "", 'Data Input'!S$13:S$16)</f>
        <v>1</v>
      </c>
      <c r="N2" cm="1">
        <f t="array" ref="N2:N5">IF('Data Input'!T$13:T$16 = 0, "", 'Data Input'!T$13:T$16)</f>
        <v>2</v>
      </c>
      <c r="O2" cm="1">
        <f t="array" ref="O2:O5">IF('Data Input'!U$13:U$16 = 0, "", 'Data Input'!U$13:U$16)</f>
        <v>3</v>
      </c>
      <c r="P2" cm="1">
        <f t="array" ref="P2:P5">IF('Data Input'!V$13:V$16 = 0, "", 'Data Input'!V$13:V$16)</f>
        <v>4</v>
      </c>
    </row>
    <row r="3" spans="1:16">
      <c r="A3">
        <v>2</v>
      </c>
      <c r="B3" t="str">
        <v>Поплава</v>
      </c>
      <c r="C3" t="str">
        <v>Умерен</v>
      </c>
      <c r="D3">
        <f>_xlfn.IFNA(VLOOKUP(C3, tblRiskLevel[[Risk Level]:[Score]], 2, FALSE), 0)</f>
        <v>3</v>
      </c>
      <c r="E3">
        <v>1</v>
      </c>
      <c r="F3">
        <v>1</v>
      </c>
      <c r="G3">
        <v>2</v>
      </c>
      <c r="H3">
        <v>3</v>
      </c>
      <c r="I3">
        <v>4</v>
      </c>
      <c r="J3">
        <v>4</v>
      </c>
      <c r="K3">
        <v>1</v>
      </c>
      <c r="L3">
        <v>1</v>
      </c>
      <c r="M3">
        <v>1</v>
      </c>
      <c r="N3">
        <v>1</v>
      </c>
      <c r="O3">
        <v>3</v>
      </c>
      <c r="P3">
        <v>1</v>
      </c>
    </row>
    <row r="4" spans="1:16">
      <c r="A4">
        <v>3</v>
      </c>
      <c r="B4" t="str">
        <v>Грозница Западног Нила</v>
      </c>
      <c r="C4" t="str">
        <v>Висок</v>
      </c>
      <c r="D4">
        <f>_xlfn.IFNA(VLOOKUP(C4, tblRiskLevel[[Risk Level]:[Score]], 2, FALSE), 0)</f>
        <v>4</v>
      </c>
      <c r="E4">
        <v>1</v>
      </c>
      <c r="F4">
        <v>1</v>
      </c>
      <c r="G4">
        <v>1</v>
      </c>
      <c r="H4">
        <v>1</v>
      </c>
      <c r="I4">
        <v>2</v>
      </c>
      <c r="J4">
        <v>3</v>
      </c>
      <c r="K4">
        <v>4</v>
      </c>
      <c r="L4">
        <v>4</v>
      </c>
      <c r="M4">
        <v>3</v>
      </c>
      <c r="N4">
        <v>2</v>
      </c>
      <c r="O4">
        <v>1</v>
      </c>
      <c r="P4">
        <v>1</v>
      </c>
    </row>
    <row r="5" spans="1:16">
      <c r="A5">
        <v>4</v>
      </c>
      <c r="B5" t="str">
        <v>Загађење ваздуха</v>
      </c>
      <c r="C5" t="str">
        <v>Веома висок</v>
      </c>
      <c r="D5">
        <f>_xlfn.IFNA(VLOOKUP(C5, tblRiskLevel[[Risk Level]:[Score]], 2, FALSE), 0)</f>
        <v>5</v>
      </c>
      <c r="E5">
        <v>4</v>
      </c>
      <c r="F5">
        <v>4</v>
      </c>
      <c r="G5">
        <v>3</v>
      </c>
      <c r="H5">
        <v>2</v>
      </c>
      <c r="I5">
        <v>1</v>
      </c>
      <c r="J5">
        <v>1</v>
      </c>
      <c r="K5">
        <v>1</v>
      </c>
      <c r="L5">
        <v>1</v>
      </c>
      <c r="M5">
        <v>1</v>
      </c>
      <c r="N5">
        <v>3</v>
      </c>
      <c r="O5">
        <v>4</v>
      </c>
      <c r="P5">
        <v>4</v>
      </c>
    </row>
    <row r="6" spans="1:16">
      <c r="D6">
        <f>_xlfn.IFNA(VLOOKUP(C6, tblRiskLevel[[Risk Level]:[Score]], 2, FALSE), 0)</f>
        <v>0</v>
      </c>
    </row>
    <row r="7" spans="1:16">
      <c r="D7">
        <f>_xlfn.IFNA(VLOOKUP(C7, tblRiskLevel[[Risk Level]:[Score]], 2, FALSE), 0)</f>
        <v>0</v>
      </c>
    </row>
    <row r="8" spans="1:16">
      <c r="D8">
        <f>_xlfn.IFNA(VLOOKUP(C8, tblRiskLevel[[Risk Level]:[Score]], 2, FALSE), 0)</f>
        <v>0</v>
      </c>
    </row>
    <row r="9" spans="1:16">
      <c r="D9">
        <f>_xlfn.IFNA(VLOOKUP(C9, tblRiskLevel[[Risk Level]:[Score]], 2, FALSE), 0)</f>
        <v>0</v>
      </c>
    </row>
    <row r="10" spans="1:16">
      <c r="D10">
        <f>_xlfn.IFNA(VLOOKUP(C10, tblRiskLevel[[Risk Level]:[Score]], 2, FALSE), 0)</f>
        <v>0</v>
      </c>
    </row>
    <row r="11" spans="1:16">
      <c r="D11">
        <f>_xlfn.IFNA(VLOOKUP(C11, tblRiskLevel[[Risk Level]:[Score]], 2, FALSE), 0)</f>
        <v>0</v>
      </c>
    </row>
    <row r="12" spans="1:16">
      <c r="D12">
        <f>_xlfn.IFNA(VLOOKUP(C12, tblRiskLevel[[Risk Level]:[Score]], 2, FALSE), 0)</f>
        <v>0</v>
      </c>
    </row>
    <row r="13" spans="1:16">
      <c r="D13">
        <f>_xlfn.IFNA(VLOOKUP(C13, tblRiskLevel[[Risk Level]:[Score]], 2, FALSE), 0)</f>
        <v>0</v>
      </c>
    </row>
    <row r="14" spans="1:16">
      <c r="D14">
        <f>_xlfn.IFNA(VLOOKUP(C14, tblRiskLevel[[Risk Level]:[Score]], 2, FALSE), 0)</f>
        <v>0</v>
      </c>
    </row>
    <row r="15" spans="1:16">
      <c r="D15">
        <f>_xlfn.IFNA(VLOOKUP(C15, tblRiskLevel[[Risk Level]:[Score]], 2, FALSE), 0)</f>
        <v>0</v>
      </c>
    </row>
    <row r="16" spans="1:16">
      <c r="D16">
        <f>_xlfn.IFNA(VLOOKUP(C16, tblRiskLevel[[Risk Level]:[Score]], 2, FALSE), 0)</f>
        <v>0</v>
      </c>
    </row>
    <row r="17" spans="4:4">
      <c r="D17">
        <f>_xlfn.IFNA(VLOOKUP(C17, tblRiskLevel[[Risk Level]:[Score]], 2, FALSE), 0)</f>
        <v>0</v>
      </c>
    </row>
    <row r="18" spans="4:4">
      <c r="D18">
        <f>_xlfn.IFNA(VLOOKUP(C18, tblRiskLevel[[Risk Level]:[Score]], 2, FALSE), 0)</f>
        <v>0</v>
      </c>
    </row>
    <row r="19" spans="4:4">
      <c r="D19">
        <f>_xlfn.IFNA(VLOOKUP(C19, tblRiskLevel[[Risk Level]:[Score]], 2, FALSE), 0)</f>
        <v>0</v>
      </c>
    </row>
    <row r="20" spans="4:4">
      <c r="D20">
        <f>_xlfn.IFNA(VLOOKUP(C20, tblRiskLevel[[Risk Level]:[Score]], 2, FALSE), 0)</f>
        <v>0</v>
      </c>
    </row>
    <row r="21" spans="4:4">
      <c r="D21">
        <f>_xlfn.IFNA(VLOOKUP(C21, tblRiskLevel[[Risk Level]:[Score]], 2, FALSE), 0)</f>
        <v>0</v>
      </c>
    </row>
    <row r="22" spans="4:4">
      <c r="D22">
        <f>_xlfn.IFNA(VLOOKUP(C22, tblRiskLevel[[Risk Level]:[Score]], 2, FALSE), 0)</f>
        <v>0</v>
      </c>
    </row>
    <row r="23" spans="4:4">
      <c r="D23">
        <f>_xlfn.IFNA(VLOOKUP(C23, tblRiskLevel[[Risk Level]:[Score]], 2, FALSE), 0)</f>
        <v>0</v>
      </c>
    </row>
    <row r="24" spans="4:4">
      <c r="D24">
        <f>_xlfn.IFNA(VLOOKUP(C24, tblRiskLevel[[Risk Level]:[Score]], 2, FALSE), 0)</f>
        <v>0</v>
      </c>
    </row>
    <row r="25" spans="4:4">
      <c r="D25">
        <f>_xlfn.IFNA(VLOOKUP(C25, tblRiskLevel[[Risk Level]:[Score]], 2, FALSE), 0)</f>
        <v>0</v>
      </c>
    </row>
    <row r="26" spans="4:4">
      <c r="D26">
        <f>_xlfn.IFNA(VLOOKUP(C26, tblRiskLevel[[Risk Level]:[Score]], 2, FALSE), 0)</f>
        <v>0</v>
      </c>
    </row>
    <row r="27" spans="4:4">
      <c r="D27">
        <f>_xlfn.IFNA(VLOOKUP(C27, tblRiskLevel[[Risk Level]:[Score]], 2, FALSE), 0)</f>
        <v>0</v>
      </c>
    </row>
    <row r="28" spans="4:4">
      <c r="D28">
        <f>_xlfn.IFNA(VLOOKUP(C28, tblRiskLevel[[Risk Level]:[Score]], 2, FALSE), 0)</f>
        <v>0</v>
      </c>
    </row>
    <row r="29" spans="4:4">
      <c r="D29">
        <f>_xlfn.IFNA(VLOOKUP(C29, tblRiskLevel[[Risk Level]:[Score]], 2, FALSE), 0)</f>
        <v>0</v>
      </c>
    </row>
    <row r="30" spans="4:4">
      <c r="D30">
        <f>_xlfn.IFNA(VLOOKUP(C30, tblRiskLevel[[Risk Level]:[Score]], 2, FALSE), 0)</f>
        <v>0</v>
      </c>
    </row>
    <row r="31" spans="4:4">
      <c r="D31">
        <f>_xlfn.IFNA(VLOOKUP(C31, tblRiskLevel[[Risk Level]:[Score]], 2, FALSE), 0)</f>
        <v>0</v>
      </c>
    </row>
    <row r="32" spans="4:4">
      <c r="D32">
        <f>_xlfn.IFNA(VLOOKUP(C32, tblRiskLevel[[Risk Level]:[Score]], 2, FALSE), 0)</f>
        <v>0</v>
      </c>
    </row>
    <row r="33" spans="4:4">
      <c r="D33">
        <f>_xlfn.IFNA(VLOOKUP(C33, tblRiskLevel[[Risk Level]:[Score]], 2, FALSE), 0)</f>
        <v>0</v>
      </c>
    </row>
    <row r="34" spans="4:4">
      <c r="D34">
        <f>_xlfn.IFNA(VLOOKUP(C34, tblRiskLevel[[Risk Level]:[Score]], 2, FALSE), 0)</f>
        <v>0</v>
      </c>
    </row>
    <row r="35" spans="4:4">
      <c r="D35">
        <f>_xlfn.IFNA(VLOOKUP(C35, tblRiskLevel[[Risk Level]:[Score]], 2, FALSE), 0)</f>
        <v>0</v>
      </c>
    </row>
    <row r="36" spans="4:4">
      <c r="D36">
        <f>_xlfn.IFNA(VLOOKUP(C36, tblRiskLevel[[Risk Level]:[Score]], 2, FALSE), 0)</f>
        <v>0</v>
      </c>
    </row>
    <row r="37" spans="4:4">
      <c r="D37">
        <f>_xlfn.IFNA(VLOOKUP(C37, tblRiskLevel[[Risk Level]:[Score]], 2, FALSE), 0)</f>
        <v>0</v>
      </c>
    </row>
    <row r="38" spans="4:4">
      <c r="D38">
        <f>_xlfn.IFNA(VLOOKUP(C38, tblRiskLevel[[Risk Level]:[Score]], 2, FALSE), 0)</f>
        <v>0</v>
      </c>
    </row>
    <row r="39" spans="4:4">
      <c r="D39">
        <f>_xlfn.IFNA(VLOOKUP(C39, tblRiskLevel[[Risk Level]:[Score]], 2, FALSE), 0)</f>
        <v>0</v>
      </c>
    </row>
    <row r="40" spans="4:4">
      <c r="D40">
        <f>_xlfn.IFNA(VLOOKUP(C40, tblRiskLevel[[Risk Level]:[Score]], 2, FALSE), 0)</f>
        <v>0</v>
      </c>
    </row>
    <row r="41" spans="4:4">
      <c r="D41">
        <f>_xlfn.IFNA(VLOOKUP(C41, tblRiskLevel[[Risk Level]:[Score]], 2, FALSE), 0)</f>
        <v>0</v>
      </c>
    </row>
    <row r="42" spans="4:4">
      <c r="D42">
        <f>_xlfn.IFNA(VLOOKUP(C42, tblRiskLevel[[Risk Level]:[Score]], 2, FALSE), 0)</f>
        <v>0</v>
      </c>
    </row>
    <row r="43" spans="4:4">
      <c r="D43">
        <f>_xlfn.IFNA(VLOOKUP(C43, tblRiskLevel[[Risk Level]:[Score]], 2, FALSE), 0)</f>
        <v>0</v>
      </c>
    </row>
    <row r="44" spans="4:4">
      <c r="D44">
        <f>_xlfn.IFNA(VLOOKUP(C44, tblRiskLevel[[Risk Level]:[Score]], 2, FALSE), 0)</f>
        <v>0</v>
      </c>
    </row>
    <row r="45" spans="4:4">
      <c r="D45">
        <f>_xlfn.IFNA(VLOOKUP(C45, tblRiskLevel[[Risk Level]:[Score]], 2, FALSE), 0)</f>
        <v>0</v>
      </c>
    </row>
    <row r="46" spans="4:4">
      <c r="D46">
        <f>_xlfn.IFNA(VLOOKUP(C46, tblRiskLevel[[Risk Level]:[Score]], 2, FALSE), 0)</f>
        <v>0</v>
      </c>
    </row>
    <row r="47" spans="4:4">
      <c r="D47">
        <f>_xlfn.IFNA(VLOOKUP(C47, tblRiskLevel[[Risk Level]:[Score]], 2, FALSE), 0)</f>
        <v>0</v>
      </c>
    </row>
    <row r="48" spans="4:4">
      <c r="D48">
        <f>_xlfn.IFNA(VLOOKUP(C48, tblRiskLevel[[Risk Level]:[Score]], 2, FALSE), 0)</f>
        <v>0</v>
      </c>
    </row>
    <row r="49" spans="4:4">
      <c r="D49">
        <f>_xlfn.IFNA(VLOOKUP(C49, tblRiskLevel[[Risk Level]:[Score]], 2, FALSE), 0)</f>
        <v>0</v>
      </c>
    </row>
    <row r="50" spans="4:4">
      <c r="D50">
        <f>_xlfn.IFNA(VLOOKUP(C50, tblRiskLevel[[Risk Level]:[Score]], 2, FALSE), 0)</f>
        <v>0</v>
      </c>
    </row>
    <row r="51" spans="4:4">
      <c r="D51">
        <f>_xlfn.IFNA(VLOOKUP(C51, tblRiskLevel[[Risk Level]:[Score]], 2, FALSE), 0)</f>
        <v>0</v>
      </c>
    </row>
  </sheetData>
  <phoneticPr fontId="1"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2AD0-B93B-4B3C-9AB4-C2EB951714FA}">
  <sheetPr codeName="Sheet6">
    <tabColor rgb="FFFF0000"/>
  </sheetPr>
  <dimension ref="A1:J51"/>
  <sheetViews>
    <sheetView workbookViewId="0">
      <selection activeCell="A2" sqref="A2"/>
    </sheetView>
  </sheetViews>
  <sheetFormatPr defaultColWidth="8.85546875" defaultRowHeight="14.45"/>
  <cols>
    <col min="2" max="11" width="20.140625" customWidth="1"/>
  </cols>
  <sheetData>
    <row r="1" spans="1:10">
      <c r="A1" t="s">
        <v>4391</v>
      </c>
      <c r="B1" t="s">
        <v>4455</v>
      </c>
      <c r="C1" t="s">
        <v>3732</v>
      </c>
      <c r="D1" t="s">
        <v>4454</v>
      </c>
      <c r="E1" t="s">
        <v>4456</v>
      </c>
      <c r="F1" t="s">
        <v>3738</v>
      </c>
      <c r="G1" t="s">
        <v>3728</v>
      </c>
      <c r="H1" t="s">
        <v>3726</v>
      </c>
      <c r="I1" t="s">
        <v>4457</v>
      </c>
      <c r="J1" t="s">
        <v>4458</v>
      </c>
    </row>
    <row r="2" spans="1:10">
      <c r="A2" cm="1">
        <f t="array" ref="A2:A5">IF('Data Input'!$A$13:$A$16 =0, "", 'Data Input'!$A$13:$A$16)</f>
        <v>1</v>
      </c>
      <c r="B2" t="str" cm="1">
        <f t="array" ref="B2:B5">IF('Data Input'!$C$13:$C$16 = 0, "", 'Data Input'!$C$13:$C$16)</f>
        <v>Сезонски грип</v>
      </c>
      <c r="C2" t="str" cm="1">
        <f t="array" ref="C2:C5">IF('Data Input'!$AH$13:$AH$16 = 0, "", 'Data Input'!$AH$13:$AH$16)</f>
        <v>Висок</v>
      </c>
      <c r="D2">
        <f>_xlfn.IFNA(VLOOKUP(C2, tblRiskLevel[[Risk Level]:[Score]], 2, FALSE),0)</f>
        <v>4</v>
      </c>
      <c r="E2" t="str" cm="1">
        <f t="array" ref="E2:E5">IF('Data Input'!$G$13:$G$16 = 0, "", 'Data Input'!$G$13:$G$16)</f>
        <v>Град Краљево</v>
      </c>
      <c r="F2" t="str" cm="1">
        <f t="array" ref="F2:F5">IF('Data Input'!$W$13:$W$16 = 0, "", 'Data Input'!$W$13:$W$16)</f>
        <v>Готово сигуран</v>
      </c>
      <c r="G2" t="str" cm="1">
        <f t="array" ref="G2:G5">IF('Data Input'!$AF$13:$AF$16 = 0, "", 'Data Input'!$AF$13:$AF$16)</f>
        <v>Умерен</v>
      </c>
      <c r="H2" t="str" cm="1">
        <f t="array" ref="H2:H5">IF('Data Input'!$Y$13:$Y$16 = 0, "", 'Data Input'!$Y$13:$Y$16)</f>
        <v>Висок</v>
      </c>
      <c r="I2" t="str" cm="1">
        <f t="array" ref="I2:I5">IF('Data Input'!$AA$13:$AA$16 = 0, "", 'Data Input'!$AA$13:$AA$16)</f>
        <v>Висок</v>
      </c>
      <c r="J2" t="str" cm="1">
        <f t="array" ref="J2:J5">IF('Data Input'!$AG$13:$AG$16 = 0, "", 'Data Input'!$AG$13:$AG$16)</f>
        <v>Добар/Веома Задовољавајући</v>
      </c>
    </row>
    <row r="3" spans="1:10">
      <c r="A3">
        <v>2</v>
      </c>
      <c r="B3" t="str">
        <v>Поплава</v>
      </c>
      <c r="C3" t="str">
        <v>Умерен</v>
      </c>
      <c r="D3">
        <f>_xlfn.IFNA(VLOOKUP(C3, tblRiskLevel[[Risk Level]:[Score]], 2, FALSE),0)</f>
        <v>3</v>
      </c>
      <c r="E3" t="str">
        <v>Захваћена територија града Краљева у следећим месним заједницама: Обрва, Милочај, Поповићи, Сирча, Адрани, Мрсаћ, Грдица, Шумарице, Чукојевац;</v>
      </c>
      <c r="F3" t="str">
        <v>Вероватно</v>
      </c>
      <c r="G3" t="str">
        <v>Умерен</v>
      </c>
      <c r="H3" t="str">
        <v>Висок</v>
      </c>
      <c r="I3" t="str">
        <v>Делимична</v>
      </c>
      <c r="J3" t="str">
        <v>Задовољавајући</v>
      </c>
    </row>
    <row r="4" spans="1:10">
      <c r="A4">
        <v>3</v>
      </c>
      <c r="B4" t="str">
        <v>Грозница Западног Нила</v>
      </c>
      <c r="C4" t="str">
        <v>Висок</v>
      </c>
      <c r="D4">
        <f>_xlfn.IFNA(VLOOKUP(C4, tblRiskLevel[[Risk Level]:[Score]], 2, FALSE),0)</f>
        <v>4</v>
      </c>
      <c r="E4" t="str">
        <v>Град Краљево</v>
      </c>
      <c r="F4" t="str">
        <v>Врло могуће</v>
      </c>
      <c r="G4" t="str">
        <v>Умерен</v>
      </c>
      <c r="H4" t="str">
        <v>Делимична</v>
      </c>
      <c r="I4" t="str">
        <v>Висок</v>
      </c>
      <c r="J4" t="str">
        <v>Задовољавајући</v>
      </c>
    </row>
    <row r="5" spans="1:10">
      <c r="A5">
        <v>4</v>
      </c>
      <c r="B5" t="str">
        <v>Загађење ваздуха</v>
      </c>
      <c r="C5" t="str">
        <v>Веома висок</v>
      </c>
      <c r="D5">
        <f>_xlfn.IFNA(VLOOKUP(C5, tblRiskLevel[[Risk Level]:[Score]], 2, FALSE),0)</f>
        <v>5</v>
      </c>
      <c r="E5" t="str">
        <v>Град Краљево</v>
      </c>
      <c r="F5" t="str">
        <v>Готово сигуран</v>
      </c>
      <c r="G5" t="str">
        <v>Озбиљан</v>
      </c>
      <c r="H5" t="str">
        <v>Висок</v>
      </c>
      <c r="I5" t="str">
        <v>Делимична</v>
      </c>
      <c r="J5" t="str">
        <v>Добар/Веома Задовољавајући</v>
      </c>
    </row>
    <row r="6" spans="1:10">
      <c r="D6">
        <f>_xlfn.IFNA(VLOOKUP(C6, tblRiskLevel[[Risk Level]:[Score]], 2, FALSE),0)</f>
        <v>0</v>
      </c>
    </row>
    <row r="7" spans="1:10">
      <c r="D7">
        <f>_xlfn.IFNA(VLOOKUP(C7, tblRiskLevel[[Risk Level]:[Score]], 2, FALSE),0)</f>
        <v>0</v>
      </c>
    </row>
    <row r="8" spans="1:10">
      <c r="D8">
        <f>_xlfn.IFNA(VLOOKUP(C8, tblRiskLevel[[Risk Level]:[Score]], 2, FALSE),0)</f>
        <v>0</v>
      </c>
    </row>
    <row r="9" spans="1:10">
      <c r="D9">
        <f>_xlfn.IFNA(VLOOKUP(C9, tblRiskLevel[[Risk Level]:[Score]], 2, FALSE),0)</f>
        <v>0</v>
      </c>
    </row>
    <row r="10" spans="1:10">
      <c r="D10">
        <f>_xlfn.IFNA(VLOOKUP(C10, tblRiskLevel[[Risk Level]:[Score]], 2, FALSE),0)</f>
        <v>0</v>
      </c>
    </row>
    <row r="11" spans="1:10">
      <c r="D11">
        <f>_xlfn.IFNA(VLOOKUP(C11, tblRiskLevel[[Risk Level]:[Score]], 2, FALSE),0)</f>
        <v>0</v>
      </c>
    </row>
    <row r="12" spans="1:10">
      <c r="D12">
        <f>_xlfn.IFNA(VLOOKUP(C12, tblRiskLevel[[Risk Level]:[Score]], 2, FALSE),0)</f>
        <v>0</v>
      </c>
    </row>
    <row r="13" spans="1:10">
      <c r="D13">
        <f>_xlfn.IFNA(VLOOKUP(C13, tblRiskLevel[[Risk Level]:[Score]], 2, FALSE),0)</f>
        <v>0</v>
      </c>
    </row>
    <row r="14" spans="1:10">
      <c r="D14">
        <f>_xlfn.IFNA(VLOOKUP(C14, tblRiskLevel[[Risk Level]:[Score]], 2, FALSE),0)</f>
        <v>0</v>
      </c>
    </row>
    <row r="15" spans="1:10">
      <c r="D15">
        <f>_xlfn.IFNA(VLOOKUP(C15, tblRiskLevel[[Risk Level]:[Score]], 2, FALSE),0)</f>
        <v>0</v>
      </c>
    </row>
    <row r="16" spans="1:10">
      <c r="D16">
        <f>_xlfn.IFNA(VLOOKUP(C16, tblRiskLevel[[Risk Level]:[Score]], 2, FALSE),0)</f>
        <v>0</v>
      </c>
    </row>
    <row r="17" spans="4:4">
      <c r="D17">
        <f>_xlfn.IFNA(VLOOKUP(C17, tblRiskLevel[[Risk Level]:[Score]], 2, FALSE),0)</f>
        <v>0</v>
      </c>
    </row>
    <row r="18" spans="4:4">
      <c r="D18">
        <f>_xlfn.IFNA(VLOOKUP(C18, tblRiskLevel[[Risk Level]:[Score]], 2, FALSE),0)</f>
        <v>0</v>
      </c>
    </row>
    <row r="19" spans="4:4">
      <c r="D19">
        <f>_xlfn.IFNA(VLOOKUP(C19, tblRiskLevel[[Risk Level]:[Score]], 2, FALSE),0)</f>
        <v>0</v>
      </c>
    </row>
    <row r="20" spans="4:4">
      <c r="D20">
        <f>_xlfn.IFNA(VLOOKUP(C20, tblRiskLevel[[Risk Level]:[Score]], 2, FALSE),0)</f>
        <v>0</v>
      </c>
    </row>
    <row r="21" spans="4:4">
      <c r="D21">
        <f>_xlfn.IFNA(VLOOKUP(C21, tblRiskLevel[[Risk Level]:[Score]], 2, FALSE),0)</f>
        <v>0</v>
      </c>
    </row>
    <row r="22" spans="4:4">
      <c r="D22">
        <f>_xlfn.IFNA(VLOOKUP(C22, tblRiskLevel[[Risk Level]:[Score]], 2, FALSE),0)</f>
        <v>0</v>
      </c>
    </row>
    <row r="23" spans="4:4">
      <c r="D23">
        <f>_xlfn.IFNA(VLOOKUP(C23, tblRiskLevel[[Risk Level]:[Score]], 2, FALSE),0)</f>
        <v>0</v>
      </c>
    </row>
    <row r="24" spans="4:4">
      <c r="D24">
        <f>_xlfn.IFNA(VLOOKUP(C24, tblRiskLevel[[Risk Level]:[Score]], 2, FALSE),0)</f>
        <v>0</v>
      </c>
    </row>
    <row r="25" spans="4:4">
      <c r="D25">
        <f>_xlfn.IFNA(VLOOKUP(C25, tblRiskLevel[[Risk Level]:[Score]], 2, FALSE),0)</f>
        <v>0</v>
      </c>
    </row>
    <row r="26" spans="4:4">
      <c r="D26">
        <f>_xlfn.IFNA(VLOOKUP(C26, tblRiskLevel[[Risk Level]:[Score]], 2, FALSE),0)</f>
        <v>0</v>
      </c>
    </row>
    <row r="27" spans="4:4">
      <c r="D27">
        <f>_xlfn.IFNA(VLOOKUP(C27, tblRiskLevel[[Risk Level]:[Score]], 2, FALSE),0)</f>
        <v>0</v>
      </c>
    </row>
    <row r="28" spans="4:4">
      <c r="D28">
        <f>_xlfn.IFNA(VLOOKUP(C28, tblRiskLevel[[Risk Level]:[Score]], 2, FALSE),0)</f>
        <v>0</v>
      </c>
    </row>
    <row r="29" spans="4:4">
      <c r="D29">
        <f>_xlfn.IFNA(VLOOKUP(C29, tblRiskLevel[[Risk Level]:[Score]], 2, FALSE),0)</f>
        <v>0</v>
      </c>
    </row>
    <row r="30" spans="4:4">
      <c r="D30">
        <f>_xlfn.IFNA(VLOOKUP(C30, tblRiskLevel[[Risk Level]:[Score]], 2, FALSE),0)</f>
        <v>0</v>
      </c>
    </row>
    <row r="31" spans="4:4">
      <c r="D31">
        <f>_xlfn.IFNA(VLOOKUP(C31, tblRiskLevel[[Risk Level]:[Score]], 2, FALSE),0)</f>
        <v>0</v>
      </c>
    </row>
    <row r="32" spans="4:4">
      <c r="D32">
        <f>_xlfn.IFNA(VLOOKUP(C32, tblRiskLevel[[Risk Level]:[Score]], 2, FALSE),0)</f>
        <v>0</v>
      </c>
    </row>
    <row r="33" spans="4:4">
      <c r="D33">
        <f>_xlfn.IFNA(VLOOKUP(C33, tblRiskLevel[[Risk Level]:[Score]], 2, FALSE),0)</f>
        <v>0</v>
      </c>
    </row>
    <row r="34" spans="4:4">
      <c r="D34">
        <f>_xlfn.IFNA(VLOOKUP(C34, tblRiskLevel[[Risk Level]:[Score]], 2, FALSE),0)</f>
        <v>0</v>
      </c>
    </row>
    <row r="35" spans="4:4">
      <c r="D35">
        <f>_xlfn.IFNA(VLOOKUP(C35, tblRiskLevel[[Risk Level]:[Score]], 2, FALSE),0)</f>
        <v>0</v>
      </c>
    </row>
    <row r="36" spans="4:4">
      <c r="D36">
        <f>_xlfn.IFNA(VLOOKUP(C36, tblRiskLevel[[Risk Level]:[Score]], 2, FALSE),0)</f>
        <v>0</v>
      </c>
    </row>
    <row r="37" spans="4:4">
      <c r="D37">
        <f>_xlfn.IFNA(VLOOKUP(C37, tblRiskLevel[[Risk Level]:[Score]], 2, FALSE),0)</f>
        <v>0</v>
      </c>
    </row>
    <row r="38" spans="4:4">
      <c r="D38">
        <f>_xlfn.IFNA(VLOOKUP(C38, tblRiskLevel[[Risk Level]:[Score]], 2, FALSE),0)</f>
        <v>0</v>
      </c>
    </row>
    <row r="39" spans="4:4">
      <c r="D39">
        <f>_xlfn.IFNA(VLOOKUP(C39, tblRiskLevel[[Risk Level]:[Score]], 2, FALSE),0)</f>
        <v>0</v>
      </c>
    </row>
    <row r="40" spans="4:4">
      <c r="D40">
        <f>_xlfn.IFNA(VLOOKUP(C40, tblRiskLevel[[Risk Level]:[Score]], 2, FALSE),0)</f>
        <v>0</v>
      </c>
    </row>
    <row r="41" spans="4:4">
      <c r="D41">
        <f>_xlfn.IFNA(VLOOKUP(C41, tblRiskLevel[[Risk Level]:[Score]], 2, FALSE),0)</f>
        <v>0</v>
      </c>
    </row>
    <row r="42" spans="4:4">
      <c r="D42">
        <f>_xlfn.IFNA(VLOOKUP(C42, tblRiskLevel[[Risk Level]:[Score]], 2, FALSE),0)</f>
        <v>0</v>
      </c>
    </row>
    <row r="43" spans="4:4">
      <c r="D43">
        <f>_xlfn.IFNA(VLOOKUP(C43, tblRiskLevel[[Risk Level]:[Score]], 2, FALSE),0)</f>
        <v>0</v>
      </c>
    </row>
    <row r="44" spans="4:4">
      <c r="D44">
        <f>_xlfn.IFNA(VLOOKUP(C44, tblRiskLevel[[Risk Level]:[Score]], 2, FALSE),0)</f>
        <v>0</v>
      </c>
    </row>
    <row r="45" spans="4:4">
      <c r="D45">
        <f>_xlfn.IFNA(VLOOKUP(C45, tblRiskLevel[[Risk Level]:[Score]], 2, FALSE),0)</f>
        <v>0</v>
      </c>
    </row>
    <row r="46" spans="4:4">
      <c r="D46">
        <f>_xlfn.IFNA(VLOOKUP(C46, tblRiskLevel[[Risk Level]:[Score]], 2, FALSE),0)</f>
        <v>0</v>
      </c>
    </row>
    <row r="47" spans="4:4">
      <c r="D47">
        <f>_xlfn.IFNA(VLOOKUP(C47, tblRiskLevel[[Risk Level]:[Score]], 2, FALSE),0)</f>
        <v>0</v>
      </c>
    </row>
    <row r="48" spans="4:4">
      <c r="D48">
        <f>_xlfn.IFNA(VLOOKUP(C48, tblRiskLevel[[Risk Level]:[Score]], 2, FALSE),0)</f>
        <v>0</v>
      </c>
    </row>
    <row r="49" spans="4:4">
      <c r="D49">
        <f>_xlfn.IFNA(VLOOKUP(C49, tblRiskLevel[[Risk Level]:[Score]], 2, FALSE),0)</f>
        <v>0</v>
      </c>
    </row>
    <row r="50" spans="4:4">
      <c r="D50">
        <f>_xlfn.IFNA(VLOOKUP(C50, tblRiskLevel[[Risk Level]:[Score]], 2, FALSE),0)</f>
        <v>0</v>
      </c>
    </row>
    <row r="51" spans="4:4">
      <c r="D51">
        <f>_xlfn.IFNA(VLOOKUP(C51, tblRiskLevel[[Risk Level]:[Score]], 2, FALSE),0)</f>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E56A-2E50-4352-B886-66618E909527}">
  <sheetPr codeName="Sheet12">
    <tabColor rgb="FFFF0000"/>
  </sheetPr>
  <dimension ref="A3:AR91"/>
  <sheetViews>
    <sheetView workbookViewId="0">
      <selection activeCell="A5" sqref="A5"/>
    </sheetView>
  </sheetViews>
  <sheetFormatPr defaultColWidth="8.85546875" defaultRowHeight="14.45"/>
  <sheetData>
    <row r="3" spans="1:44">
      <c r="B3" t="s">
        <v>4459</v>
      </c>
      <c r="D3">
        <v>44949</v>
      </c>
      <c r="H3">
        <v>7</v>
      </c>
      <c r="I3">
        <v>7</v>
      </c>
      <c r="J3">
        <v>7</v>
      </c>
      <c r="K3">
        <v>7</v>
      </c>
      <c r="L3">
        <v>7</v>
      </c>
      <c r="M3">
        <v>7</v>
      </c>
      <c r="N3">
        <v>7</v>
      </c>
      <c r="O3">
        <v>7</v>
      </c>
      <c r="P3">
        <v>7</v>
      </c>
      <c r="Q3">
        <v>7</v>
      </c>
      <c r="R3">
        <v>7</v>
      </c>
      <c r="S3">
        <v>7</v>
      </c>
      <c r="T3">
        <v>7</v>
      </c>
      <c r="U3">
        <v>7</v>
      </c>
      <c r="V3">
        <v>7</v>
      </c>
      <c r="W3">
        <v>7</v>
      </c>
      <c r="X3">
        <v>7</v>
      </c>
      <c r="Y3">
        <v>7</v>
      </c>
      <c r="Z3">
        <v>7</v>
      </c>
      <c r="AA3">
        <v>7</v>
      </c>
      <c r="AB3">
        <v>7</v>
      </c>
      <c r="AC3">
        <v>7</v>
      </c>
      <c r="AD3">
        <v>7</v>
      </c>
      <c r="AE3">
        <v>7</v>
      </c>
      <c r="AF3">
        <v>7</v>
      </c>
      <c r="AG3">
        <v>7</v>
      </c>
      <c r="AH3">
        <v>7</v>
      </c>
      <c r="AI3">
        <v>7</v>
      </c>
      <c r="AJ3">
        <v>7</v>
      </c>
      <c r="AK3">
        <v>7</v>
      </c>
      <c r="AL3">
        <v>7</v>
      </c>
      <c r="AM3">
        <v>7</v>
      </c>
      <c r="AN3">
        <v>7</v>
      </c>
      <c r="AO3">
        <v>7</v>
      </c>
      <c r="AP3">
        <v>7</v>
      </c>
      <c r="AQ3">
        <v>7</v>
      </c>
      <c r="AR3">
        <v>7</v>
      </c>
    </row>
    <row r="4" spans="1:44">
      <c r="H4">
        <v>1</v>
      </c>
      <c r="I4">
        <v>2</v>
      </c>
      <c r="J4">
        <v>3</v>
      </c>
      <c r="K4">
        <v>4</v>
      </c>
      <c r="L4">
        <v>5</v>
      </c>
      <c r="M4">
        <v>6</v>
      </c>
      <c r="N4">
        <v>7</v>
      </c>
      <c r="O4">
        <v>8</v>
      </c>
      <c r="P4">
        <v>9</v>
      </c>
      <c r="Q4">
        <v>10</v>
      </c>
      <c r="R4">
        <v>11</v>
      </c>
      <c r="S4">
        <v>12</v>
      </c>
      <c r="T4">
        <v>1</v>
      </c>
      <c r="U4">
        <v>2</v>
      </c>
      <c r="V4">
        <v>3</v>
      </c>
      <c r="W4">
        <v>4</v>
      </c>
      <c r="X4">
        <v>5</v>
      </c>
      <c r="Y4">
        <v>6</v>
      </c>
      <c r="Z4">
        <v>7</v>
      </c>
      <c r="AA4">
        <v>8</v>
      </c>
      <c r="AB4">
        <v>9</v>
      </c>
      <c r="AC4">
        <v>10</v>
      </c>
      <c r="AD4">
        <v>11</v>
      </c>
      <c r="AE4">
        <v>12</v>
      </c>
      <c r="AF4">
        <v>1</v>
      </c>
      <c r="AG4">
        <v>2</v>
      </c>
      <c r="AH4">
        <v>3</v>
      </c>
      <c r="AI4">
        <v>4</v>
      </c>
      <c r="AJ4">
        <v>5</v>
      </c>
      <c r="AK4">
        <v>6</v>
      </c>
      <c r="AL4">
        <v>7</v>
      </c>
      <c r="AM4">
        <v>8</v>
      </c>
      <c r="AN4">
        <v>9</v>
      </c>
      <c r="AO4">
        <v>10</v>
      </c>
      <c r="AP4">
        <v>11</v>
      </c>
      <c r="AQ4">
        <v>12</v>
      </c>
      <c r="AR4">
        <v>1</v>
      </c>
    </row>
    <row r="5" spans="1:44">
      <c r="H5">
        <v>2023</v>
      </c>
      <c r="I5">
        <v>2023</v>
      </c>
      <c r="J5">
        <v>2023</v>
      </c>
      <c r="K5">
        <v>2023</v>
      </c>
      <c r="L5">
        <v>2023</v>
      </c>
      <c r="M5">
        <v>2023</v>
      </c>
      <c r="N5">
        <v>2023</v>
      </c>
      <c r="O5">
        <v>2023</v>
      </c>
      <c r="P5">
        <v>2023</v>
      </c>
      <c r="Q5">
        <v>2023</v>
      </c>
      <c r="R5">
        <v>2023</v>
      </c>
      <c r="S5">
        <v>2023</v>
      </c>
      <c r="T5">
        <v>2024</v>
      </c>
      <c r="U5">
        <v>2024</v>
      </c>
      <c r="V5">
        <v>2024</v>
      </c>
      <c r="W5">
        <v>2024</v>
      </c>
      <c r="X5">
        <v>2024</v>
      </c>
      <c r="Y5">
        <v>2024</v>
      </c>
      <c r="Z5">
        <v>2024</v>
      </c>
      <c r="AA5">
        <v>2024</v>
      </c>
      <c r="AB5">
        <v>2024</v>
      </c>
      <c r="AC5">
        <v>2024</v>
      </c>
      <c r="AD5">
        <v>2024</v>
      </c>
      <c r="AE5">
        <v>2024</v>
      </c>
      <c r="AF5">
        <v>2025</v>
      </c>
      <c r="AG5">
        <v>2025</v>
      </c>
      <c r="AH5">
        <v>2025</v>
      </c>
      <c r="AI5">
        <v>2025</v>
      </c>
      <c r="AJ5">
        <v>2025</v>
      </c>
      <c r="AK5">
        <v>2025</v>
      </c>
      <c r="AL5">
        <v>2025</v>
      </c>
      <c r="AM5">
        <v>2025</v>
      </c>
      <c r="AN5">
        <v>2025</v>
      </c>
      <c r="AO5">
        <v>2025</v>
      </c>
      <c r="AP5">
        <v>2025</v>
      </c>
      <c r="AQ5">
        <v>2025</v>
      </c>
      <c r="AR5">
        <v>2026</v>
      </c>
    </row>
    <row r="6" spans="1:44">
      <c r="A6" t="s">
        <v>4460</v>
      </c>
      <c r="B6" t="s">
        <v>4461</v>
      </c>
      <c r="C6" t="s">
        <v>4462</v>
      </c>
      <c r="D6" t="s">
        <v>4463</v>
      </c>
      <c r="E6" t="s">
        <v>4464</v>
      </c>
      <c r="G6" t="s">
        <v>4465</v>
      </c>
      <c r="H6">
        <v>44949</v>
      </c>
      <c r="I6">
        <v>44980</v>
      </c>
      <c r="J6">
        <v>45008</v>
      </c>
      <c r="K6">
        <v>45039</v>
      </c>
      <c r="L6">
        <v>45069</v>
      </c>
      <c r="M6">
        <v>45100</v>
      </c>
      <c r="N6">
        <v>45130</v>
      </c>
      <c r="O6">
        <v>45161</v>
      </c>
      <c r="P6">
        <v>45192</v>
      </c>
      <c r="Q6">
        <v>45222</v>
      </c>
      <c r="R6">
        <v>45253</v>
      </c>
      <c r="S6">
        <v>45283</v>
      </c>
      <c r="T6">
        <v>45314</v>
      </c>
      <c r="U6">
        <v>45345</v>
      </c>
      <c r="V6">
        <v>45374</v>
      </c>
      <c r="W6">
        <v>45405</v>
      </c>
      <c r="X6">
        <v>45435</v>
      </c>
      <c r="Y6">
        <v>45466</v>
      </c>
      <c r="Z6">
        <v>45496</v>
      </c>
      <c r="AA6">
        <v>45527</v>
      </c>
      <c r="AB6">
        <v>45558</v>
      </c>
      <c r="AC6">
        <v>45588</v>
      </c>
      <c r="AD6">
        <v>45619</v>
      </c>
      <c r="AE6">
        <v>45649</v>
      </c>
      <c r="AF6">
        <v>45680</v>
      </c>
      <c r="AG6">
        <v>45711</v>
      </c>
      <c r="AH6">
        <v>45739</v>
      </c>
      <c r="AI6">
        <v>45770</v>
      </c>
      <c r="AJ6">
        <v>45800</v>
      </c>
      <c r="AK6">
        <v>45831</v>
      </c>
      <c r="AL6">
        <v>45861</v>
      </c>
      <c r="AM6">
        <v>45892</v>
      </c>
      <c r="AN6">
        <v>45923</v>
      </c>
      <c r="AO6">
        <v>45953</v>
      </c>
      <c r="AP6">
        <v>45984</v>
      </c>
      <c r="AQ6">
        <v>46014</v>
      </c>
      <c r="AR6">
        <v>46045</v>
      </c>
    </row>
    <row r="7" spans="1:44">
      <c r="G7" t="s">
        <v>188</v>
      </c>
    </row>
    <row r="8" spans="1:44">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row>
    <row r="9" spans="1:44">
      <c r="A9" t="s">
        <v>4455</v>
      </c>
      <c r="B9" t="s">
        <v>4466</v>
      </c>
      <c r="C9" t="s">
        <v>188</v>
      </c>
      <c r="D9" t="s">
        <v>188</v>
      </c>
      <c r="E9" t="s">
        <v>188</v>
      </c>
      <c r="F9" t="e">
        <v>#DIV/0!</v>
      </c>
      <c r="G9" t="e">
        <v>#VALUE!</v>
      </c>
    </row>
    <row r="10" spans="1:44">
      <c r="A10" t="s">
        <v>4467</v>
      </c>
      <c r="F10" t="s">
        <v>188</v>
      </c>
      <c r="G10" t="s">
        <v>188</v>
      </c>
    </row>
    <row r="11" spans="1:44">
      <c r="A11" t="s">
        <v>4467</v>
      </c>
      <c r="F11" t="s">
        <v>188</v>
      </c>
      <c r="G11" t="s">
        <v>188</v>
      </c>
    </row>
    <row r="12" spans="1:44">
      <c r="A12" t="s">
        <v>4467</v>
      </c>
      <c r="F12" t="s">
        <v>188</v>
      </c>
      <c r="G12" t="s">
        <v>188</v>
      </c>
    </row>
    <row r="13" spans="1:44">
      <c r="A13" t="s">
        <v>4467</v>
      </c>
      <c r="F13" t="s">
        <v>188</v>
      </c>
      <c r="G13" t="s">
        <v>188</v>
      </c>
    </row>
    <row r="14" spans="1:44">
      <c r="A14" t="s">
        <v>4467</v>
      </c>
      <c r="F14" t="s">
        <v>188</v>
      </c>
      <c r="G14" t="s">
        <v>188</v>
      </c>
    </row>
    <row r="15" spans="1:44">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row>
    <row r="16" spans="1:44">
      <c r="A16" t="s">
        <v>4455</v>
      </c>
      <c r="B16" t="s">
        <v>4466</v>
      </c>
      <c r="C16" t="s">
        <v>188</v>
      </c>
      <c r="D16" t="s">
        <v>188</v>
      </c>
      <c r="E16" t="s">
        <v>188</v>
      </c>
      <c r="F16" t="e">
        <v>#DIV/0!</v>
      </c>
      <c r="G16" t="e">
        <v>#VALUE!</v>
      </c>
    </row>
    <row r="17" spans="1:44">
      <c r="A17" t="s">
        <v>4467</v>
      </c>
      <c r="F17" t="s">
        <v>188</v>
      </c>
      <c r="G17" t="s">
        <v>188</v>
      </c>
    </row>
    <row r="18" spans="1:44">
      <c r="A18" t="s">
        <v>4467</v>
      </c>
      <c r="F18" t="s">
        <v>188</v>
      </c>
      <c r="G18" t="s">
        <v>188</v>
      </c>
    </row>
    <row r="19" spans="1:44">
      <c r="A19" t="s">
        <v>4467</v>
      </c>
      <c r="F19" t="s">
        <v>188</v>
      </c>
      <c r="G19" t="s">
        <v>188</v>
      </c>
    </row>
    <row r="20" spans="1:44">
      <c r="A20" t="s">
        <v>4467</v>
      </c>
      <c r="F20" t="s">
        <v>188</v>
      </c>
      <c r="G20" t="s">
        <v>188</v>
      </c>
    </row>
    <row r="21" spans="1:44">
      <c r="A21" t="s">
        <v>4467</v>
      </c>
      <c r="F21" t="s">
        <v>188</v>
      </c>
      <c r="G21" t="s">
        <v>188</v>
      </c>
    </row>
    <row r="22" spans="1:44">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row>
    <row r="23" spans="1:44">
      <c r="A23" t="s">
        <v>4455</v>
      </c>
      <c r="B23" t="s">
        <v>4466</v>
      </c>
      <c r="C23" t="s">
        <v>188</v>
      </c>
      <c r="D23" t="s">
        <v>188</v>
      </c>
      <c r="E23" t="s">
        <v>188</v>
      </c>
      <c r="F23" t="e">
        <v>#DIV/0!</v>
      </c>
      <c r="G23" t="e">
        <v>#VALUE!</v>
      </c>
    </row>
    <row r="24" spans="1:44">
      <c r="A24" t="s">
        <v>4467</v>
      </c>
      <c r="F24" t="s">
        <v>188</v>
      </c>
      <c r="G24" t="s">
        <v>188</v>
      </c>
    </row>
    <row r="25" spans="1:44">
      <c r="A25" t="s">
        <v>4467</v>
      </c>
      <c r="F25" t="s">
        <v>188</v>
      </c>
      <c r="G25" t="s">
        <v>188</v>
      </c>
    </row>
    <row r="26" spans="1:44">
      <c r="A26" t="s">
        <v>4467</v>
      </c>
      <c r="F26" t="s">
        <v>188</v>
      </c>
      <c r="G26" t="s">
        <v>188</v>
      </c>
    </row>
    <row r="27" spans="1:44">
      <c r="A27" t="s">
        <v>4467</v>
      </c>
      <c r="F27" t="s">
        <v>188</v>
      </c>
      <c r="G27" t="s">
        <v>188</v>
      </c>
    </row>
    <row r="28" spans="1:44">
      <c r="A28" t="s">
        <v>4467</v>
      </c>
      <c r="F28" t="s">
        <v>188</v>
      </c>
      <c r="G28" t="s">
        <v>188</v>
      </c>
    </row>
    <row r="29" spans="1:44">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row>
    <row r="30" spans="1:44">
      <c r="A30" t="s">
        <v>4455</v>
      </c>
      <c r="B30" t="s">
        <v>4466</v>
      </c>
      <c r="C30" t="s">
        <v>188</v>
      </c>
      <c r="D30" t="s">
        <v>188</v>
      </c>
      <c r="E30" t="s">
        <v>188</v>
      </c>
      <c r="F30" t="e">
        <v>#DIV/0!</v>
      </c>
      <c r="G30" t="e">
        <v>#VALUE!</v>
      </c>
    </row>
    <row r="31" spans="1:44">
      <c r="A31" t="s">
        <v>4467</v>
      </c>
      <c r="F31" t="s">
        <v>188</v>
      </c>
      <c r="G31" t="s">
        <v>188</v>
      </c>
    </row>
    <row r="32" spans="1:44">
      <c r="A32" t="s">
        <v>4467</v>
      </c>
      <c r="F32" t="s">
        <v>188</v>
      </c>
      <c r="G32" t="s">
        <v>188</v>
      </c>
    </row>
    <row r="33" spans="1:44">
      <c r="A33" t="s">
        <v>4467</v>
      </c>
      <c r="F33" t="s">
        <v>188</v>
      </c>
      <c r="G33" t="s">
        <v>188</v>
      </c>
    </row>
    <row r="34" spans="1:44">
      <c r="A34" t="s">
        <v>4467</v>
      </c>
      <c r="F34" t="s">
        <v>188</v>
      </c>
      <c r="G34" t="s">
        <v>188</v>
      </c>
    </row>
    <row r="35" spans="1:44">
      <c r="A35" t="s">
        <v>4467</v>
      </c>
      <c r="F35" t="s">
        <v>188</v>
      </c>
      <c r="G35" t="s">
        <v>188</v>
      </c>
    </row>
    <row r="36" spans="1:44">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row>
    <row r="37" spans="1:44">
      <c r="A37" t="s">
        <v>4455</v>
      </c>
      <c r="B37" t="s">
        <v>4466</v>
      </c>
      <c r="C37" t="s">
        <v>188</v>
      </c>
      <c r="D37" t="s">
        <v>188</v>
      </c>
      <c r="E37" t="s">
        <v>188</v>
      </c>
      <c r="F37" t="e">
        <v>#DIV/0!</v>
      </c>
      <c r="G37" t="e">
        <v>#VALUE!</v>
      </c>
    </row>
    <row r="38" spans="1:44">
      <c r="A38" t="s">
        <v>4467</v>
      </c>
      <c r="F38" t="s">
        <v>188</v>
      </c>
      <c r="G38" t="s">
        <v>188</v>
      </c>
    </row>
    <row r="39" spans="1:44">
      <c r="A39" t="s">
        <v>4467</v>
      </c>
      <c r="F39" t="s">
        <v>188</v>
      </c>
      <c r="G39" t="s">
        <v>188</v>
      </c>
    </row>
    <row r="40" spans="1:44">
      <c r="A40" t="s">
        <v>4467</v>
      </c>
      <c r="F40" t="s">
        <v>188</v>
      </c>
      <c r="G40" t="s">
        <v>188</v>
      </c>
    </row>
    <row r="41" spans="1:44">
      <c r="A41" t="s">
        <v>4467</v>
      </c>
      <c r="F41" t="s">
        <v>188</v>
      </c>
      <c r="G41" t="s">
        <v>188</v>
      </c>
    </row>
    <row r="42" spans="1:44">
      <c r="A42" t="s">
        <v>4467</v>
      </c>
      <c r="F42" t="s">
        <v>188</v>
      </c>
      <c r="G42" t="s">
        <v>188</v>
      </c>
    </row>
    <row r="43" spans="1:44">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row>
    <row r="44" spans="1:44">
      <c r="A44" t="s">
        <v>4455</v>
      </c>
      <c r="B44" t="s">
        <v>4466</v>
      </c>
      <c r="C44" t="s">
        <v>188</v>
      </c>
      <c r="D44" t="s">
        <v>188</v>
      </c>
      <c r="E44" t="s">
        <v>188</v>
      </c>
      <c r="F44" t="e">
        <v>#DIV/0!</v>
      </c>
      <c r="G44" t="e">
        <v>#VALUE!</v>
      </c>
    </row>
    <row r="45" spans="1:44">
      <c r="A45" t="s">
        <v>4467</v>
      </c>
      <c r="F45" t="s">
        <v>188</v>
      </c>
      <c r="G45" t="s">
        <v>188</v>
      </c>
    </row>
    <row r="46" spans="1:44">
      <c r="A46" t="s">
        <v>4467</v>
      </c>
      <c r="F46" t="s">
        <v>188</v>
      </c>
      <c r="G46" t="s">
        <v>188</v>
      </c>
    </row>
    <row r="47" spans="1:44">
      <c r="A47" t="s">
        <v>4467</v>
      </c>
      <c r="F47" t="s">
        <v>188</v>
      </c>
      <c r="G47" t="s">
        <v>188</v>
      </c>
    </row>
    <row r="48" spans="1:44">
      <c r="A48" t="s">
        <v>4467</v>
      </c>
      <c r="F48" t="s">
        <v>188</v>
      </c>
      <c r="G48" t="s">
        <v>188</v>
      </c>
    </row>
    <row r="49" spans="1:44">
      <c r="A49" t="s">
        <v>4467</v>
      </c>
      <c r="F49" t="s">
        <v>188</v>
      </c>
      <c r="G49" t="s">
        <v>188</v>
      </c>
    </row>
    <row r="50" spans="1:44">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row>
    <row r="51" spans="1:44">
      <c r="A51" t="s">
        <v>4455</v>
      </c>
      <c r="B51" t="s">
        <v>4466</v>
      </c>
      <c r="C51" t="s">
        <v>188</v>
      </c>
      <c r="D51" t="s">
        <v>188</v>
      </c>
      <c r="E51" t="s">
        <v>188</v>
      </c>
      <c r="F51" t="e">
        <v>#DIV/0!</v>
      </c>
      <c r="G51" t="e">
        <v>#VALUE!</v>
      </c>
    </row>
    <row r="52" spans="1:44">
      <c r="A52" t="s">
        <v>4467</v>
      </c>
      <c r="F52" t="s">
        <v>188</v>
      </c>
      <c r="G52" t="s">
        <v>188</v>
      </c>
    </row>
    <row r="53" spans="1:44">
      <c r="A53" t="s">
        <v>4467</v>
      </c>
      <c r="F53" t="s">
        <v>188</v>
      </c>
      <c r="G53" t="s">
        <v>188</v>
      </c>
    </row>
    <row r="54" spans="1:44">
      <c r="A54" t="s">
        <v>4467</v>
      </c>
      <c r="F54" t="s">
        <v>188</v>
      </c>
      <c r="G54" t="s">
        <v>188</v>
      </c>
    </row>
    <row r="55" spans="1:44">
      <c r="A55" t="s">
        <v>4467</v>
      </c>
      <c r="F55" t="s">
        <v>188</v>
      </c>
      <c r="G55" t="s">
        <v>188</v>
      </c>
    </row>
    <row r="56" spans="1:44">
      <c r="A56" t="s">
        <v>4467</v>
      </c>
      <c r="F56" t="s">
        <v>188</v>
      </c>
      <c r="G56" t="s">
        <v>188</v>
      </c>
    </row>
    <row r="57" spans="1:44">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row>
    <row r="58" spans="1:44">
      <c r="A58" t="s">
        <v>4455</v>
      </c>
      <c r="B58" t="s">
        <v>4466</v>
      </c>
      <c r="C58" t="s">
        <v>188</v>
      </c>
      <c r="D58" t="s">
        <v>188</v>
      </c>
      <c r="E58" t="s">
        <v>188</v>
      </c>
      <c r="F58" t="e">
        <v>#DIV/0!</v>
      </c>
      <c r="G58" t="e">
        <v>#VALUE!</v>
      </c>
    </row>
    <row r="59" spans="1:44">
      <c r="A59" t="s">
        <v>4467</v>
      </c>
      <c r="F59" t="s">
        <v>188</v>
      </c>
      <c r="G59" t="s">
        <v>188</v>
      </c>
    </row>
    <row r="60" spans="1:44">
      <c r="A60" t="s">
        <v>4467</v>
      </c>
      <c r="F60" t="s">
        <v>188</v>
      </c>
      <c r="G60" t="s">
        <v>188</v>
      </c>
    </row>
    <row r="61" spans="1:44">
      <c r="A61" t="s">
        <v>4467</v>
      </c>
      <c r="F61" t="s">
        <v>188</v>
      </c>
      <c r="G61" t="s">
        <v>188</v>
      </c>
    </row>
    <row r="62" spans="1:44">
      <c r="A62" t="s">
        <v>4467</v>
      </c>
      <c r="F62" t="s">
        <v>188</v>
      </c>
      <c r="G62" t="s">
        <v>188</v>
      </c>
    </row>
    <row r="63" spans="1:44">
      <c r="A63" t="s">
        <v>4467</v>
      </c>
      <c r="F63" t="s">
        <v>188</v>
      </c>
      <c r="G63" t="s">
        <v>188</v>
      </c>
    </row>
    <row r="64" spans="1:44">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row>
    <row r="65" spans="1:44">
      <c r="A65" t="s">
        <v>4455</v>
      </c>
      <c r="B65" t="s">
        <v>4466</v>
      </c>
      <c r="C65" t="s">
        <v>188</v>
      </c>
      <c r="D65" t="s">
        <v>188</v>
      </c>
      <c r="E65" t="s">
        <v>188</v>
      </c>
      <c r="F65" t="e">
        <v>#DIV/0!</v>
      </c>
      <c r="G65" t="e">
        <v>#VALUE!</v>
      </c>
    </row>
    <row r="66" spans="1:44">
      <c r="A66" t="s">
        <v>4467</v>
      </c>
      <c r="F66" t="s">
        <v>188</v>
      </c>
      <c r="G66" t="s">
        <v>188</v>
      </c>
    </row>
    <row r="67" spans="1:44">
      <c r="A67" t="s">
        <v>4467</v>
      </c>
      <c r="F67" t="s">
        <v>188</v>
      </c>
      <c r="G67" t="s">
        <v>188</v>
      </c>
    </row>
    <row r="68" spans="1:44">
      <c r="A68" t="s">
        <v>4467</v>
      </c>
      <c r="F68" t="s">
        <v>188</v>
      </c>
      <c r="G68" t="s">
        <v>188</v>
      </c>
    </row>
    <row r="69" spans="1:44">
      <c r="A69" t="s">
        <v>4467</v>
      </c>
      <c r="F69" t="s">
        <v>188</v>
      </c>
      <c r="G69" t="s">
        <v>188</v>
      </c>
    </row>
    <row r="70" spans="1:44">
      <c r="A70" t="s">
        <v>4467</v>
      </c>
      <c r="F70" t="s">
        <v>188</v>
      </c>
      <c r="G70" t="s">
        <v>188</v>
      </c>
    </row>
    <row r="71" spans="1:44">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row>
    <row r="72" spans="1:44">
      <c r="A72" t="s">
        <v>4455</v>
      </c>
      <c r="B72" t="s">
        <v>4466</v>
      </c>
      <c r="C72" t="s">
        <v>188</v>
      </c>
      <c r="D72" t="s">
        <v>188</v>
      </c>
      <c r="E72" t="s">
        <v>188</v>
      </c>
      <c r="F72" t="e">
        <v>#DIV/0!</v>
      </c>
      <c r="G72" t="e">
        <v>#VALUE!</v>
      </c>
    </row>
    <row r="73" spans="1:44">
      <c r="A73" t="s">
        <v>4467</v>
      </c>
      <c r="F73" t="s">
        <v>188</v>
      </c>
      <c r="G73" t="s">
        <v>188</v>
      </c>
    </row>
    <row r="74" spans="1:44">
      <c r="A74" t="s">
        <v>4467</v>
      </c>
      <c r="F74" t="s">
        <v>188</v>
      </c>
      <c r="G74" t="s">
        <v>188</v>
      </c>
    </row>
    <row r="75" spans="1:44">
      <c r="A75" t="s">
        <v>4467</v>
      </c>
      <c r="F75" t="s">
        <v>188</v>
      </c>
      <c r="G75" t="s">
        <v>188</v>
      </c>
    </row>
    <row r="76" spans="1:44">
      <c r="A76" t="s">
        <v>4467</v>
      </c>
      <c r="F76" t="s">
        <v>188</v>
      </c>
      <c r="G76" t="s">
        <v>188</v>
      </c>
    </row>
    <row r="77" spans="1:44">
      <c r="A77" t="s">
        <v>4467</v>
      </c>
      <c r="F77" t="s">
        <v>188</v>
      </c>
      <c r="G77" t="s">
        <v>188</v>
      </c>
    </row>
    <row r="78" spans="1:44">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row>
    <row r="79" spans="1:44">
      <c r="A79" t="s">
        <v>4455</v>
      </c>
      <c r="B79" t="s">
        <v>4466</v>
      </c>
      <c r="C79" t="s">
        <v>188</v>
      </c>
      <c r="D79" t="s">
        <v>188</v>
      </c>
      <c r="E79" t="s">
        <v>188</v>
      </c>
      <c r="F79" t="e">
        <v>#DIV/0!</v>
      </c>
      <c r="G79" t="e">
        <v>#VALUE!</v>
      </c>
    </row>
    <row r="80" spans="1:44">
      <c r="A80" t="s">
        <v>4467</v>
      </c>
      <c r="F80" t="s">
        <v>188</v>
      </c>
      <c r="G80" t="s">
        <v>188</v>
      </c>
    </row>
    <row r="81" spans="1:44">
      <c r="A81" t="s">
        <v>4467</v>
      </c>
      <c r="F81" t="s">
        <v>188</v>
      </c>
      <c r="G81" t="s">
        <v>188</v>
      </c>
    </row>
    <row r="82" spans="1:44">
      <c r="A82" t="s">
        <v>4467</v>
      </c>
      <c r="F82" t="s">
        <v>188</v>
      </c>
      <c r="G82" t="s">
        <v>188</v>
      </c>
    </row>
    <row r="83" spans="1:44">
      <c r="A83" t="s">
        <v>4467</v>
      </c>
      <c r="F83" t="s">
        <v>188</v>
      </c>
      <c r="G83" t="s">
        <v>188</v>
      </c>
    </row>
    <row r="84" spans="1:44">
      <c r="A84" t="s">
        <v>4467</v>
      </c>
      <c r="F84" t="s">
        <v>188</v>
      </c>
      <c r="G84" t="s">
        <v>188</v>
      </c>
    </row>
    <row r="85" spans="1:44">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row>
    <row r="86" spans="1:44">
      <c r="A86" t="s">
        <v>4455</v>
      </c>
      <c r="B86" t="s">
        <v>4466</v>
      </c>
      <c r="C86" t="s">
        <v>188</v>
      </c>
      <c r="D86" t="s">
        <v>188</v>
      </c>
      <c r="E86" t="s">
        <v>188</v>
      </c>
      <c r="F86" t="e">
        <v>#DIV/0!</v>
      </c>
      <c r="G86" t="e">
        <v>#VALUE!</v>
      </c>
    </row>
    <row r="87" spans="1:44">
      <c r="A87" t="s">
        <v>4467</v>
      </c>
      <c r="F87" t="s">
        <v>188</v>
      </c>
      <c r="G87" t="s">
        <v>188</v>
      </c>
    </row>
    <row r="88" spans="1:44">
      <c r="A88" t="s">
        <v>4467</v>
      </c>
      <c r="F88" t="s">
        <v>188</v>
      </c>
      <c r="G88" t="s">
        <v>188</v>
      </c>
    </row>
    <row r="89" spans="1:44">
      <c r="A89" t="s">
        <v>4467</v>
      </c>
      <c r="F89" t="s">
        <v>188</v>
      </c>
      <c r="G89" t="s">
        <v>188</v>
      </c>
    </row>
    <row r="90" spans="1:44">
      <c r="A90" t="s">
        <v>4467</v>
      </c>
      <c r="F90" t="s">
        <v>188</v>
      </c>
      <c r="G90" t="s">
        <v>188</v>
      </c>
    </row>
    <row r="91" spans="1:44">
      <c r="A91" t="s">
        <v>4467</v>
      </c>
      <c r="F91" t="s">
        <v>188</v>
      </c>
      <c r="G91" t="s">
        <v>188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88F-E12B-4887-B09D-E2713BFDB14C}">
  <sheetPr codeName="Sheet14">
    <pageSetUpPr fitToPage="1"/>
  </sheetPr>
  <dimension ref="A1:O60"/>
  <sheetViews>
    <sheetView showGridLines="0" workbookViewId="0">
      <selection activeCell="B10" sqref="B10:I14"/>
    </sheetView>
  </sheetViews>
  <sheetFormatPr defaultColWidth="9.140625" defaultRowHeight="14.45"/>
  <cols>
    <col min="1" max="1" width="6.7109375" style="100" customWidth="1"/>
    <col min="2" max="2" width="29.42578125" style="100" customWidth="1"/>
    <col min="3" max="3" width="25.42578125" style="100" customWidth="1"/>
    <col min="4" max="4" width="20.140625" style="100" hidden="1" customWidth="1"/>
    <col min="5" max="5" width="27" style="100" customWidth="1"/>
    <col min="6" max="10" width="21.42578125" style="100" customWidth="1"/>
    <col min="11" max="11" width="1.7109375" style="100" customWidth="1"/>
    <col min="12" max="15" width="8.140625" style="100" customWidth="1"/>
    <col min="16" max="16384" width="9.140625" style="100"/>
  </cols>
  <sheetData>
    <row r="1" spans="1:15" ht="31.15">
      <c r="A1" s="74" t="str">
        <f>INDEX(Languages!$A:$K,MATCH("HRS01",Languages!$A:$A,0),MATCH(Language,Languages!$1:$1,0))</f>
        <v>Сажетак ризика од свих опасности</v>
      </c>
      <c r="B1" s="74"/>
      <c r="C1" s="74"/>
      <c r="D1" s="74"/>
      <c r="E1" s="74"/>
      <c r="F1" s="74"/>
      <c r="G1" s="74"/>
      <c r="H1" s="74"/>
      <c r="I1" s="74"/>
      <c r="J1" s="75" t="str">
        <f>IF(Workshop!$C$5 = 0, "", Workshop!$C$5)</f>
        <v>SERBIA</v>
      </c>
    </row>
    <row r="2" spans="1:15" ht="10.15" customHeight="1"/>
    <row r="3" spans="1:15" ht="5.0999999999999996" customHeight="1">
      <c r="A3" s="101"/>
      <c r="B3" s="102"/>
      <c r="C3" s="102"/>
      <c r="D3" s="102"/>
      <c r="E3" s="102"/>
      <c r="F3" s="102"/>
      <c r="G3" s="102"/>
      <c r="H3" s="102"/>
      <c r="I3" s="102"/>
      <c r="J3" s="103"/>
    </row>
    <row r="4" spans="1:15">
      <c r="A4" s="104"/>
      <c r="B4" s="81" t="str">
        <f>Workshop!$B$5</f>
        <v>Држава/територија/област</v>
      </c>
      <c r="C4" s="82" t="str">
        <f>IF(Workshop!$C$5 = 0, "", Workshop!$C$5)</f>
        <v>SERBIA</v>
      </c>
      <c r="D4" s="76"/>
      <c r="E4" s="105"/>
      <c r="F4" s="105"/>
      <c r="G4" s="105"/>
      <c r="H4" s="105"/>
      <c r="I4" s="105"/>
      <c r="J4" s="106"/>
    </row>
    <row r="5" spans="1:15">
      <c r="A5" s="104"/>
      <c r="B5" s="81" t="str">
        <f>Workshop!$B$6</f>
        <v>Ниво радионице</v>
      </c>
      <c r="C5" s="82" t="str">
        <f>IF(Workshop!$C$6 = 0, "", Workshop!$C$6)</f>
        <v>Локални</v>
      </c>
      <c r="D5" s="76"/>
      <c r="E5" s="105"/>
      <c r="F5" s="105"/>
      <c r="G5" s="105"/>
      <c r="H5" s="105"/>
      <c r="I5" s="105"/>
      <c r="J5" s="106"/>
    </row>
    <row r="6" spans="1:15" ht="15" customHeight="1">
      <c r="A6" s="104"/>
      <c r="B6" s="81" t="str">
        <f>Workshop!$B$7</f>
        <v>Поднационалне области (ако је примењиво)</v>
      </c>
      <c r="C6" s="82" t="str">
        <f>IF(Workshop!$C$7 = 0, "", Workshop!$C$7)</f>
        <v>RAŠKI UPRAVNI OKRUG</v>
      </c>
      <c r="D6" s="76"/>
      <c r="E6" s="105"/>
      <c r="F6" s="105"/>
      <c r="G6" s="105"/>
      <c r="H6" s="105"/>
      <c r="I6" s="105"/>
      <c r="J6" s="106"/>
      <c r="L6" s="293" t="str">
        <f>INDEX(Languages!$A:$K,MATCH("HRS02",Languages!$A:$A,0),MATCH(Language,Languages!$1:$1,0))</f>
        <v>Квартални сезонски календар ризика</v>
      </c>
      <c r="M6" s="294"/>
      <c r="N6" s="294"/>
      <c r="O6" s="295"/>
    </row>
    <row r="7" spans="1:15">
      <c r="A7" s="104"/>
      <c r="B7" s="81" t="str">
        <f>Workshop!$B$8</f>
        <v>Додатне области</v>
      </c>
      <c r="C7" s="82" t="str">
        <f>IF(Workshop!$C$8 = 0, "", Workshop!$C$8)</f>
        <v>Град Краљево</v>
      </c>
      <c r="D7" s="76"/>
      <c r="E7" s="105"/>
      <c r="F7" s="105"/>
      <c r="G7" s="105"/>
      <c r="H7" s="105"/>
      <c r="I7" s="105"/>
      <c r="J7" s="87" t="str">
        <f>INDEX(Languages!$A:$K,MATCH("W07",Languages!$A:$A,0),MATCH(Language,Languages!$1:$1,0)) &amp;":    "&amp;IF(Workshop!$C$10=0,"No Start Date",TEXT(Workshop!$C$10,"d mmm yyy"))&amp;"  -  "&amp;IF(Workshop!$C$11=0,"No End Date",TEXT(Workshop!$C$11,"d mmm yyy"))</f>
        <v>Датум процене:    No Start Date  -  No End Date</v>
      </c>
      <c r="L7" s="296"/>
      <c r="M7" s="297"/>
      <c r="N7" s="297"/>
      <c r="O7" s="298"/>
    </row>
    <row r="8" spans="1:15" ht="5.0999999999999996" customHeight="1">
      <c r="A8" s="107"/>
      <c r="B8" s="89"/>
      <c r="C8" s="90"/>
      <c r="D8" s="89"/>
      <c r="E8" s="108"/>
      <c r="F8" s="108"/>
      <c r="G8" s="108"/>
      <c r="H8" s="108"/>
      <c r="I8" s="108"/>
      <c r="J8" s="109"/>
      <c r="L8" s="107"/>
      <c r="M8" s="108"/>
      <c r="N8" s="108"/>
      <c r="O8" s="109"/>
    </row>
    <row r="9" spans="1:15" s="119" customFormat="1" ht="23.45">
      <c r="M9" s="120" t="s">
        <v>4468</v>
      </c>
    </row>
    <row r="10" spans="1:15" s="123" customFormat="1" ht="43.15">
      <c r="A10" s="121" t="s">
        <v>4391</v>
      </c>
      <c r="B10" s="122" t="str">
        <f>INDEX(Languages!$A:$K,MATCH("D04",Languages!$A:$A,0),MATCH(Language,Languages!$1:$1,0))</f>
        <v>Специфична опасност</v>
      </c>
      <c r="C10" s="122" t="str">
        <f>INDEX(Languages!$A:$K,MATCH("D28",Languages!$A:$A,0),MATCH(Language,Languages!$1:$1,0))</f>
        <v>Ниво ризика</v>
      </c>
      <c r="D10" s="122" t="s">
        <v>4454</v>
      </c>
      <c r="E10" s="122" t="str">
        <f>INDEX(Languages!$A:$K,MATCH("HRS03",Languages!$A:$A,0),MATCH(Language,Languages!$1:$1,0))</f>
        <v>Захваћена географска подручја</v>
      </c>
      <c r="F10" s="122" t="str">
        <f>INDEX(Languages!$A:$K,MATCH("D15",Languages!$A:$A,0),MATCH(Language,Languages!$1:$1,0))</f>
        <v>Вероватноћа</v>
      </c>
      <c r="G10" s="122" t="str">
        <f>INDEX(Languages!$A:$K,MATCH("D25",Languages!$A:$A,0),MATCH(Language,Languages!$1:$1,0))</f>
        <v>Утицај</v>
      </c>
      <c r="H10" s="122" t="str">
        <f>INDEX(Languages!$A:$K,MATCH("D18",Languages!$A:$A,0),MATCH(Language,Languages!$1:$1,0))</f>
        <v>Рањивост</v>
      </c>
      <c r="I10" s="122" t="str">
        <f>INDEX(Languages!$A:$K,MATCH("D20",Languages!$A:$A,0),MATCH(Language,Languages!$1:$1,0))</f>
        <v>Капацитет суочавања</v>
      </c>
      <c r="J10" s="122" t="str">
        <f>INDEX(Languages!$A:$K,MATCH("D27",Languages!$A:$A,0),MATCH(Language,Languages!$1:$1,0))</f>
        <v>Ниво поверења ( тј. поверење у податке који су били доступни)</v>
      </c>
      <c r="L10" s="124" t="str">
        <f ca="1">TEXT(EDATE(TODAY(),-1), "mmm")</f>
        <v>Jun</v>
      </c>
      <c r="M10" s="125" t="str">
        <f ca="1">TEXT(EDATE(TODAY(),0), "mmm")</f>
        <v>Jul</v>
      </c>
      <c r="N10" s="124" t="str">
        <f ca="1">TEXT(EDATE(TODAY(),1), "mmm")</f>
        <v>Aug</v>
      </c>
      <c r="O10" s="124" t="str">
        <f ca="1">TEXT(EDATE(TODAY(),2), "mmm")</f>
        <v>Sep</v>
      </c>
    </row>
    <row r="11" spans="1:15" s="123" customFormat="1">
      <c r="A11" s="121" cm="1">
        <f t="array" ref="A11:J60">_xlfn._xlws.SORT('All-Hazards Report Std'!A2:J51,4,-1 )</f>
        <v>4</v>
      </c>
      <c r="B11" s="126" t="str">
        <v>Загађење ваздуха</v>
      </c>
      <c r="C11" s="126" t="str">
        <v>Веома висок</v>
      </c>
      <c r="D11" s="126">
        <v>5</v>
      </c>
      <c r="E11" s="126" t="str">
        <v>Град Краљево</v>
      </c>
      <c r="F11" s="115" t="str">
        <v>Готово сигуран</v>
      </c>
      <c r="G11" s="115" t="str">
        <v>Озбиљан</v>
      </c>
      <c r="H11" s="115" t="str">
        <v>Висок</v>
      </c>
      <c r="I11" s="115" t="str">
        <v>Делимична</v>
      </c>
      <c r="J11" s="115" t="str">
        <v>Добар/Веома Задовољавајући</v>
      </c>
      <c r="L11" s="127">
        <f ca="1">_xlfn.IFNA(INDEX('Risk Calendar'!$E$11:$P$60,MATCH($B11,'Risk Calendar'!$B$11:$B$60,0),MATCH(L$10, 'Risk Calendar'!$E$10:$P$10, 0)),"")</f>
        <v>1</v>
      </c>
      <c r="M11" s="128">
        <f ca="1">_xlfn.IFNA(INDEX('Risk Calendar'!$E$11:$P$60,MATCH($B11,'Risk Calendar'!$B$11:$B$60,0),MATCH(M$10, 'Risk Calendar'!$E$10:$P$10, 0)),"")</f>
        <v>1</v>
      </c>
      <c r="N11" s="128">
        <f ca="1">_xlfn.IFNA(INDEX('Risk Calendar'!$E$11:$P$60,MATCH($B11,'Risk Calendar'!$B$11:$B$60,0),MATCH(N$10, 'Risk Calendar'!$E$10:$P$10, 0)),"")</f>
        <v>1</v>
      </c>
      <c r="O11" s="129">
        <f ca="1">_xlfn.IFNA(INDEX('Risk Calendar'!$E$11:$P$60,MATCH($B11,'Risk Calendar'!$B$11:$B$60,0),MATCH(O$10, 'Risk Calendar'!$E$10:$P$10, 0)),"")</f>
        <v>1</v>
      </c>
    </row>
    <row r="12" spans="1:15" s="123" customFormat="1">
      <c r="A12" s="121">
        <v>1</v>
      </c>
      <c r="B12" s="126" t="str">
        <v>Сезонски грип</v>
      </c>
      <c r="C12" s="126" t="str">
        <v>Висок</v>
      </c>
      <c r="D12" s="126">
        <v>4</v>
      </c>
      <c r="E12" s="126" t="str">
        <v>Град Краљево</v>
      </c>
      <c r="F12" s="115" t="str">
        <v>Готово сигуран</v>
      </c>
      <c r="G12" s="115" t="str">
        <v>Умерен</v>
      </c>
      <c r="H12" s="115" t="str">
        <v>Висок</v>
      </c>
      <c r="I12" s="115" t="str">
        <v>Висок</v>
      </c>
      <c r="J12" s="115" t="str">
        <v>Добар/Веома Задовољавајући</v>
      </c>
      <c r="L12" s="127">
        <f ca="1">_xlfn.IFNA(INDEX('Risk Calendar'!$E$11:$P$60,MATCH($B12,'Risk Calendar'!$B$11:$B$60,0),MATCH(L$10, 'Risk Calendar'!$E$10:$P$10, 0)),"")</f>
        <v>1</v>
      </c>
      <c r="M12" s="128">
        <f ca="1">_xlfn.IFNA(INDEX('Risk Calendar'!$E$11:$P$60,MATCH($B12,'Risk Calendar'!$B$11:$B$60,0),MATCH(M$10, 'Risk Calendar'!$E$10:$P$10, 0)),"")</f>
        <v>1</v>
      </c>
      <c r="N12" s="128">
        <f ca="1">_xlfn.IFNA(INDEX('Risk Calendar'!$E$11:$P$60,MATCH($B12,'Risk Calendar'!$B$11:$B$60,0),MATCH(N$10, 'Risk Calendar'!$E$10:$P$10, 0)),"")</f>
        <v>1</v>
      </c>
      <c r="O12" s="129">
        <f ca="1">_xlfn.IFNA(INDEX('Risk Calendar'!$E$11:$P$60,MATCH($B12,'Risk Calendar'!$B$11:$B$60,0),MATCH(O$10, 'Risk Calendar'!$E$10:$P$10, 0)),"")</f>
        <v>1</v>
      </c>
    </row>
    <row r="13" spans="1:15" s="123" customFormat="1">
      <c r="A13" s="121">
        <v>3</v>
      </c>
      <c r="B13" s="126" t="str">
        <v>Грозница Западног Нила</v>
      </c>
      <c r="C13" s="126" t="str">
        <v>Висок</v>
      </c>
      <c r="D13" s="126">
        <v>4</v>
      </c>
      <c r="E13" s="126" t="str">
        <v>Град Краљево</v>
      </c>
      <c r="F13" s="115" t="str">
        <v>Врло могуће</v>
      </c>
      <c r="G13" s="115" t="str">
        <v>Умерен</v>
      </c>
      <c r="H13" s="115" t="str">
        <v>Делимична</v>
      </c>
      <c r="I13" s="115" t="str">
        <v>Висок</v>
      </c>
      <c r="J13" s="115" t="str">
        <v>Задовољавајући</v>
      </c>
      <c r="L13" s="127">
        <f ca="1">_xlfn.IFNA(INDEX('Risk Calendar'!$E$11:$P$60,MATCH($B13,'Risk Calendar'!$B$11:$B$60,0),MATCH(L$10, 'Risk Calendar'!$E$10:$P$10, 0)),"")</f>
        <v>3</v>
      </c>
      <c r="M13" s="128">
        <f ca="1">_xlfn.IFNA(INDEX('Risk Calendar'!$E$11:$P$60,MATCH($B13,'Risk Calendar'!$B$11:$B$60,0),MATCH(M$10, 'Risk Calendar'!$E$10:$P$10, 0)),"")</f>
        <v>4</v>
      </c>
      <c r="N13" s="128">
        <f ca="1">_xlfn.IFNA(INDEX('Risk Calendar'!$E$11:$P$60,MATCH($B13,'Risk Calendar'!$B$11:$B$60,0),MATCH(N$10, 'Risk Calendar'!$E$10:$P$10, 0)),"")</f>
        <v>4</v>
      </c>
      <c r="O13" s="129">
        <f ca="1">_xlfn.IFNA(INDEX('Risk Calendar'!$E$11:$P$60,MATCH($B13,'Risk Calendar'!$B$11:$B$60,0),MATCH(O$10, 'Risk Calendar'!$E$10:$P$10, 0)),"")</f>
        <v>3</v>
      </c>
    </row>
    <row r="14" spans="1:15" s="123" customFormat="1">
      <c r="A14" s="121">
        <v>2</v>
      </c>
      <c r="B14" s="126" t="str">
        <v>Поплава</v>
      </c>
      <c r="C14" s="126" t="str">
        <v>Умерен</v>
      </c>
      <c r="D14" s="126">
        <v>3</v>
      </c>
      <c r="E14" s="126" t="str">
        <v>Захваћена територија града Краљева у следећим месним заједницама: Обрва, Милочај, Поповићи, Сирча, Адрани, Мрсаћ, Грдица, Шумарице, Чукојевац;</v>
      </c>
      <c r="F14" s="115" t="str">
        <v>Вероватно</v>
      </c>
      <c r="G14" s="115" t="str">
        <v>Умерен</v>
      </c>
      <c r="H14" s="115" t="str">
        <v>Висок</v>
      </c>
      <c r="I14" s="115" t="str">
        <v>Делимична</v>
      </c>
      <c r="J14" s="115" t="str">
        <v>Задовољавајући</v>
      </c>
      <c r="L14" s="127">
        <f ca="1">_xlfn.IFNA(INDEX('Risk Calendar'!$E$11:$P$60,MATCH($B14,'Risk Calendar'!$B$11:$B$60,0),MATCH(L$10, 'Risk Calendar'!$E$10:$P$10, 0)),"")</f>
        <v>4</v>
      </c>
      <c r="M14" s="128">
        <f ca="1">_xlfn.IFNA(INDEX('Risk Calendar'!$E$11:$P$60,MATCH($B14,'Risk Calendar'!$B$11:$B$60,0),MATCH(M$10, 'Risk Calendar'!$E$10:$P$10, 0)),"")</f>
        <v>1</v>
      </c>
      <c r="N14" s="128">
        <f ca="1">_xlfn.IFNA(INDEX('Risk Calendar'!$E$11:$P$60,MATCH($B14,'Risk Calendar'!$B$11:$B$60,0),MATCH(N$10, 'Risk Calendar'!$E$10:$P$10, 0)),"")</f>
        <v>1</v>
      </c>
      <c r="O14" s="129">
        <f ca="1">_xlfn.IFNA(INDEX('Risk Calendar'!$E$11:$P$60,MATCH($B14,'Risk Calendar'!$B$11:$B$60,0),MATCH(O$10, 'Risk Calendar'!$E$10:$P$10, 0)),"")</f>
        <v>1</v>
      </c>
    </row>
    <row r="15" spans="1:15" s="123" customFormat="1">
      <c r="A15" s="121">
        <v>0</v>
      </c>
      <c r="B15" s="126">
        <v>0</v>
      </c>
      <c r="C15" s="126">
        <v>0</v>
      </c>
      <c r="D15" s="126">
        <v>0</v>
      </c>
      <c r="E15" s="126">
        <v>0</v>
      </c>
      <c r="F15" s="115">
        <v>0</v>
      </c>
      <c r="G15" s="115">
        <v>0</v>
      </c>
      <c r="H15" s="115">
        <v>0</v>
      </c>
      <c r="I15" s="115">
        <v>0</v>
      </c>
      <c r="J15" s="115">
        <v>0</v>
      </c>
      <c r="L15" s="127">
        <f ca="1">_xlfn.IFNA(INDEX('Risk Calendar'!$E$11:$P$60,MATCH($B15,'Risk Calendar'!$B$11:$B$60,0),MATCH(L$10, 'Risk Calendar'!$E$10:$P$10, 0)),"")</f>
        <v>0</v>
      </c>
      <c r="M15" s="128">
        <f ca="1">_xlfn.IFNA(INDEX('Risk Calendar'!$E$11:$P$60,MATCH($B15,'Risk Calendar'!$B$11:$B$60,0),MATCH(M$10, 'Risk Calendar'!$E$10:$P$10, 0)),"")</f>
        <v>0</v>
      </c>
      <c r="N15" s="128">
        <f ca="1">_xlfn.IFNA(INDEX('Risk Calendar'!$E$11:$P$60,MATCH($B15,'Risk Calendar'!$B$11:$B$60,0),MATCH(N$10, 'Risk Calendar'!$E$10:$P$10, 0)),"")</f>
        <v>0</v>
      </c>
      <c r="O15" s="129">
        <f ca="1">_xlfn.IFNA(INDEX('Risk Calendar'!$E$11:$P$60,MATCH($B15,'Risk Calendar'!$B$11:$B$60,0),MATCH(O$10, 'Risk Calendar'!$E$10:$P$10, 0)),"")</f>
        <v>0</v>
      </c>
    </row>
    <row r="16" spans="1:15" s="123" customFormat="1">
      <c r="A16" s="121">
        <v>0</v>
      </c>
      <c r="B16" s="126">
        <v>0</v>
      </c>
      <c r="C16" s="126">
        <v>0</v>
      </c>
      <c r="D16" s="126">
        <v>0</v>
      </c>
      <c r="E16" s="126">
        <v>0</v>
      </c>
      <c r="F16" s="115">
        <v>0</v>
      </c>
      <c r="G16" s="115">
        <v>0</v>
      </c>
      <c r="H16" s="115">
        <v>0</v>
      </c>
      <c r="I16" s="115">
        <v>0</v>
      </c>
      <c r="J16" s="115">
        <v>0</v>
      </c>
      <c r="L16" s="127">
        <f ca="1">_xlfn.IFNA(INDEX('Risk Calendar'!$E$11:$P$60,MATCH($B16,'Risk Calendar'!$B$11:$B$60,0),MATCH(L$10, 'Risk Calendar'!$E$10:$P$10, 0)),"")</f>
        <v>0</v>
      </c>
      <c r="M16" s="128">
        <f ca="1">_xlfn.IFNA(INDEX('Risk Calendar'!$E$11:$P$60,MATCH($B16,'Risk Calendar'!$B$11:$B$60,0),MATCH(M$10, 'Risk Calendar'!$E$10:$P$10, 0)),"")</f>
        <v>0</v>
      </c>
      <c r="N16" s="128">
        <f ca="1">_xlfn.IFNA(INDEX('Risk Calendar'!$E$11:$P$60,MATCH($B16,'Risk Calendar'!$B$11:$B$60,0),MATCH(N$10, 'Risk Calendar'!$E$10:$P$10, 0)),"")</f>
        <v>0</v>
      </c>
      <c r="O16" s="129">
        <f ca="1">_xlfn.IFNA(INDEX('Risk Calendar'!$E$11:$P$60,MATCH($B16,'Risk Calendar'!$B$11:$B$60,0),MATCH(O$10, 'Risk Calendar'!$E$10:$P$10, 0)),"")</f>
        <v>0</v>
      </c>
    </row>
    <row r="17" spans="1:15" s="123" customFormat="1">
      <c r="A17" s="121">
        <v>0</v>
      </c>
      <c r="B17" s="126">
        <v>0</v>
      </c>
      <c r="C17" s="126">
        <v>0</v>
      </c>
      <c r="D17" s="126">
        <v>0</v>
      </c>
      <c r="E17" s="126">
        <v>0</v>
      </c>
      <c r="F17" s="115">
        <v>0</v>
      </c>
      <c r="G17" s="115">
        <v>0</v>
      </c>
      <c r="H17" s="115">
        <v>0</v>
      </c>
      <c r="I17" s="115">
        <v>0</v>
      </c>
      <c r="J17" s="115">
        <v>0</v>
      </c>
      <c r="L17" s="127">
        <f ca="1">_xlfn.IFNA(INDEX('Risk Calendar'!$E$11:$P$60,MATCH($B17,'Risk Calendar'!$B$11:$B$60,0),MATCH(L$10, 'Risk Calendar'!$E$10:$P$10, 0)),"")</f>
        <v>0</v>
      </c>
      <c r="M17" s="128">
        <f ca="1">_xlfn.IFNA(INDEX('Risk Calendar'!$E$11:$P$60,MATCH($B17,'Risk Calendar'!$B$11:$B$60,0),MATCH(M$10, 'Risk Calendar'!$E$10:$P$10, 0)),"")</f>
        <v>0</v>
      </c>
      <c r="N17" s="128">
        <f ca="1">_xlfn.IFNA(INDEX('Risk Calendar'!$E$11:$P$60,MATCH($B17,'Risk Calendar'!$B$11:$B$60,0),MATCH(N$10, 'Risk Calendar'!$E$10:$P$10, 0)),"")</f>
        <v>0</v>
      </c>
      <c r="O17" s="129">
        <f ca="1">_xlfn.IFNA(INDEX('Risk Calendar'!$E$11:$P$60,MATCH($B17,'Risk Calendar'!$B$11:$B$60,0),MATCH(O$10, 'Risk Calendar'!$E$10:$P$10, 0)),"")</f>
        <v>0</v>
      </c>
    </row>
    <row r="18" spans="1:15" s="123" customFormat="1">
      <c r="A18" s="121">
        <v>0</v>
      </c>
      <c r="B18" s="126">
        <v>0</v>
      </c>
      <c r="C18" s="126">
        <v>0</v>
      </c>
      <c r="D18" s="126">
        <v>0</v>
      </c>
      <c r="E18" s="126">
        <v>0</v>
      </c>
      <c r="F18" s="115">
        <v>0</v>
      </c>
      <c r="G18" s="115">
        <v>0</v>
      </c>
      <c r="H18" s="115">
        <v>0</v>
      </c>
      <c r="I18" s="115">
        <v>0</v>
      </c>
      <c r="J18" s="115">
        <v>0</v>
      </c>
      <c r="L18" s="127">
        <f ca="1">_xlfn.IFNA(INDEX('Risk Calendar'!$E$11:$P$60,MATCH($B18,'Risk Calendar'!$B$11:$B$60,0),MATCH(L$10, 'Risk Calendar'!$E$10:$P$10, 0)),"")</f>
        <v>0</v>
      </c>
      <c r="M18" s="128">
        <f ca="1">_xlfn.IFNA(INDEX('Risk Calendar'!$E$11:$P$60,MATCH($B18,'Risk Calendar'!$B$11:$B$60,0),MATCH(M$10, 'Risk Calendar'!$E$10:$P$10, 0)),"")</f>
        <v>0</v>
      </c>
      <c r="N18" s="128">
        <f ca="1">_xlfn.IFNA(INDEX('Risk Calendar'!$E$11:$P$60,MATCH($B18,'Risk Calendar'!$B$11:$B$60,0),MATCH(N$10, 'Risk Calendar'!$E$10:$P$10, 0)),"")</f>
        <v>0</v>
      </c>
      <c r="O18" s="129">
        <f ca="1">_xlfn.IFNA(INDEX('Risk Calendar'!$E$11:$P$60,MATCH($B18,'Risk Calendar'!$B$11:$B$60,0),MATCH(O$10, 'Risk Calendar'!$E$10:$P$10, 0)),"")</f>
        <v>0</v>
      </c>
    </row>
    <row r="19" spans="1:15" s="123" customFormat="1">
      <c r="A19" s="121">
        <v>0</v>
      </c>
      <c r="B19" s="126">
        <v>0</v>
      </c>
      <c r="C19" s="126">
        <v>0</v>
      </c>
      <c r="D19" s="126">
        <v>0</v>
      </c>
      <c r="E19" s="126">
        <v>0</v>
      </c>
      <c r="F19" s="115">
        <v>0</v>
      </c>
      <c r="G19" s="115">
        <v>0</v>
      </c>
      <c r="H19" s="115">
        <v>0</v>
      </c>
      <c r="I19" s="115">
        <v>0</v>
      </c>
      <c r="J19" s="115">
        <v>0</v>
      </c>
      <c r="L19" s="127">
        <f ca="1">_xlfn.IFNA(INDEX('Risk Calendar'!$E$11:$P$60,MATCH($B19,'Risk Calendar'!$B$11:$B$60,0),MATCH(L$10, 'Risk Calendar'!$E$10:$P$10, 0)),"")</f>
        <v>0</v>
      </c>
      <c r="M19" s="128">
        <f ca="1">_xlfn.IFNA(INDEX('Risk Calendar'!$E$11:$P$60,MATCH($B19,'Risk Calendar'!$B$11:$B$60,0),MATCH(M$10, 'Risk Calendar'!$E$10:$P$10, 0)),"")</f>
        <v>0</v>
      </c>
      <c r="N19" s="128">
        <f ca="1">_xlfn.IFNA(INDEX('Risk Calendar'!$E$11:$P$60,MATCH($B19,'Risk Calendar'!$B$11:$B$60,0),MATCH(N$10, 'Risk Calendar'!$E$10:$P$10, 0)),"")</f>
        <v>0</v>
      </c>
      <c r="O19" s="129">
        <f ca="1">_xlfn.IFNA(INDEX('Risk Calendar'!$E$11:$P$60,MATCH($B19,'Risk Calendar'!$B$11:$B$60,0),MATCH(O$10, 'Risk Calendar'!$E$10:$P$10, 0)),"")</f>
        <v>0</v>
      </c>
    </row>
    <row r="20" spans="1:15" s="123" customFormat="1">
      <c r="A20" s="121">
        <v>0</v>
      </c>
      <c r="B20" s="126">
        <v>0</v>
      </c>
      <c r="C20" s="126">
        <v>0</v>
      </c>
      <c r="D20" s="126">
        <v>0</v>
      </c>
      <c r="E20" s="126">
        <v>0</v>
      </c>
      <c r="F20" s="115">
        <v>0</v>
      </c>
      <c r="G20" s="115">
        <v>0</v>
      </c>
      <c r="H20" s="115">
        <v>0</v>
      </c>
      <c r="I20" s="115">
        <v>0</v>
      </c>
      <c r="J20" s="115">
        <v>0</v>
      </c>
      <c r="L20" s="127">
        <f ca="1">_xlfn.IFNA(INDEX('Risk Calendar'!$E$11:$P$60,MATCH($B20,'Risk Calendar'!$B$11:$B$60,0),MATCH(L$10, 'Risk Calendar'!$E$10:$P$10, 0)),"")</f>
        <v>0</v>
      </c>
      <c r="M20" s="128">
        <f ca="1">_xlfn.IFNA(INDEX('Risk Calendar'!$E$11:$P$60,MATCH($B20,'Risk Calendar'!$B$11:$B$60,0),MATCH(M$10, 'Risk Calendar'!$E$10:$P$10, 0)),"")</f>
        <v>0</v>
      </c>
      <c r="N20" s="128">
        <f ca="1">_xlfn.IFNA(INDEX('Risk Calendar'!$E$11:$P$60,MATCH($B20,'Risk Calendar'!$B$11:$B$60,0),MATCH(N$10, 'Risk Calendar'!$E$10:$P$10, 0)),"")</f>
        <v>0</v>
      </c>
      <c r="O20" s="129">
        <f ca="1">_xlfn.IFNA(INDEX('Risk Calendar'!$E$11:$P$60,MATCH($B20,'Risk Calendar'!$B$11:$B$60,0),MATCH(O$10, 'Risk Calendar'!$E$10:$P$10, 0)),"")</f>
        <v>0</v>
      </c>
    </row>
    <row r="21" spans="1:15" s="123" customFormat="1">
      <c r="A21" s="121">
        <v>0</v>
      </c>
      <c r="B21" s="126">
        <v>0</v>
      </c>
      <c r="C21" s="126">
        <v>0</v>
      </c>
      <c r="D21" s="126">
        <v>0</v>
      </c>
      <c r="E21" s="126">
        <v>0</v>
      </c>
      <c r="F21" s="115">
        <v>0</v>
      </c>
      <c r="G21" s="115">
        <v>0</v>
      </c>
      <c r="H21" s="115">
        <v>0</v>
      </c>
      <c r="I21" s="115">
        <v>0</v>
      </c>
      <c r="J21" s="115">
        <v>0</v>
      </c>
      <c r="L21" s="127">
        <f ca="1">_xlfn.IFNA(INDEX('Risk Calendar'!$E$11:$P$60,MATCH($B21,'Risk Calendar'!$B$11:$B$60,0),MATCH(L$10, 'Risk Calendar'!$E$10:$P$10, 0)),"")</f>
        <v>0</v>
      </c>
      <c r="M21" s="128">
        <f ca="1">_xlfn.IFNA(INDEX('Risk Calendar'!$E$11:$P$60,MATCH($B21,'Risk Calendar'!$B$11:$B$60,0),MATCH(M$10, 'Risk Calendar'!$E$10:$P$10, 0)),"")</f>
        <v>0</v>
      </c>
      <c r="N21" s="128">
        <f ca="1">_xlfn.IFNA(INDEX('Risk Calendar'!$E$11:$P$60,MATCH($B21,'Risk Calendar'!$B$11:$B$60,0),MATCH(N$10, 'Risk Calendar'!$E$10:$P$10, 0)),"")</f>
        <v>0</v>
      </c>
      <c r="O21" s="129">
        <f ca="1">_xlfn.IFNA(INDEX('Risk Calendar'!$E$11:$P$60,MATCH($B21,'Risk Calendar'!$B$11:$B$60,0),MATCH(O$10, 'Risk Calendar'!$E$10:$P$10, 0)),"")</f>
        <v>0</v>
      </c>
    </row>
    <row r="22" spans="1:15" s="123" customFormat="1">
      <c r="A22" s="121">
        <v>0</v>
      </c>
      <c r="B22" s="126">
        <v>0</v>
      </c>
      <c r="C22" s="126">
        <v>0</v>
      </c>
      <c r="D22" s="126">
        <v>0</v>
      </c>
      <c r="E22" s="126">
        <v>0</v>
      </c>
      <c r="F22" s="115">
        <v>0</v>
      </c>
      <c r="G22" s="115">
        <v>0</v>
      </c>
      <c r="H22" s="115">
        <v>0</v>
      </c>
      <c r="I22" s="115">
        <v>0</v>
      </c>
      <c r="J22" s="115">
        <v>0</v>
      </c>
      <c r="L22" s="127">
        <f ca="1">_xlfn.IFNA(INDEX('Risk Calendar'!$E$11:$P$60,MATCH($B22,'Risk Calendar'!$B$11:$B$60,0),MATCH(L$10, 'Risk Calendar'!$E$10:$P$10, 0)),"")</f>
        <v>0</v>
      </c>
      <c r="M22" s="128">
        <f ca="1">_xlfn.IFNA(INDEX('Risk Calendar'!$E$11:$P$60,MATCH($B22,'Risk Calendar'!$B$11:$B$60,0),MATCH(M$10, 'Risk Calendar'!$E$10:$P$10, 0)),"")</f>
        <v>0</v>
      </c>
      <c r="N22" s="128">
        <f ca="1">_xlfn.IFNA(INDEX('Risk Calendar'!$E$11:$P$60,MATCH($B22,'Risk Calendar'!$B$11:$B$60,0),MATCH(N$10, 'Risk Calendar'!$E$10:$P$10, 0)),"")</f>
        <v>0</v>
      </c>
      <c r="O22" s="129">
        <f ca="1">_xlfn.IFNA(INDEX('Risk Calendar'!$E$11:$P$60,MATCH($B22,'Risk Calendar'!$B$11:$B$60,0),MATCH(O$10, 'Risk Calendar'!$E$10:$P$10, 0)),"")</f>
        <v>0</v>
      </c>
    </row>
    <row r="23" spans="1:15" s="123" customFormat="1">
      <c r="A23" s="121">
        <v>0</v>
      </c>
      <c r="B23" s="126">
        <v>0</v>
      </c>
      <c r="C23" s="126">
        <v>0</v>
      </c>
      <c r="D23" s="126">
        <v>0</v>
      </c>
      <c r="E23" s="126">
        <v>0</v>
      </c>
      <c r="F23" s="115">
        <v>0</v>
      </c>
      <c r="G23" s="115">
        <v>0</v>
      </c>
      <c r="H23" s="115">
        <v>0</v>
      </c>
      <c r="I23" s="115">
        <v>0</v>
      </c>
      <c r="J23" s="115">
        <v>0</v>
      </c>
      <c r="L23" s="127">
        <f ca="1">_xlfn.IFNA(INDEX('Risk Calendar'!$E$11:$P$60,MATCH($B23,'Risk Calendar'!$B$11:$B$60,0),MATCH(L$10, 'Risk Calendar'!$E$10:$P$10, 0)),"")</f>
        <v>0</v>
      </c>
      <c r="M23" s="128">
        <f ca="1">_xlfn.IFNA(INDEX('Risk Calendar'!$E$11:$P$60,MATCH($B23,'Risk Calendar'!$B$11:$B$60,0),MATCH(M$10, 'Risk Calendar'!$E$10:$P$10, 0)),"")</f>
        <v>0</v>
      </c>
      <c r="N23" s="128">
        <f ca="1">_xlfn.IFNA(INDEX('Risk Calendar'!$E$11:$P$60,MATCH($B23,'Risk Calendar'!$B$11:$B$60,0),MATCH(N$10, 'Risk Calendar'!$E$10:$P$10, 0)),"")</f>
        <v>0</v>
      </c>
      <c r="O23" s="129">
        <f ca="1">_xlfn.IFNA(INDEX('Risk Calendar'!$E$11:$P$60,MATCH($B23,'Risk Calendar'!$B$11:$B$60,0),MATCH(O$10, 'Risk Calendar'!$E$10:$P$10, 0)),"")</f>
        <v>0</v>
      </c>
    </row>
    <row r="24" spans="1:15" s="123" customFormat="1">
      <c r="A24" s="121">
        <v>0</v>
      </c>
      <c r="B24" s="126">
        <v>0</v>
      </c>
      <c r="C24" s="126">
        <v>0</v>
      </c>
      <c r="D24" s="126">
        <v>0</v>
      </c>
      <c r="E24" s="126">
        <v>0</v>
      </c>
      <c r="F24" s="115">
        <v>0</v>
      </c>
      <c r="G24" s="115">
        <v>0</v>
      </c>
      <c r="H24" s="115">
        <v>0</v>
      </c>
      <c r="I24" s="115">
        <v>0</v>
      </c>
      <c r="J24" s="115">
        <v>0</v>
      </c>
      <c r="L24" s="127">
        <f ca="1">_xlfn.IFNA(INDEX('Risk Calendar'!$E$11:$P$60,MATCH($B24,'Risk Calendar'!$B$11:$B$60,0),MATCH(L$10, 'Risk Calendar'!$E$10:$P$10, 0)),"")</f>
        <v>0</v>
      </c>
      <c r="M24" s="128">
        <f ca="1">_xlfn.IFNA(INDEX('Risk Calendar'!$E$11:$P$60,MATCH($B24,'Risk Calendar'!$B$11:$B$60,0),MATCH(M$10, 'Risk Calendar'!$E$10:$P$10, 0)),"")</f>
        <v>0</v>
      </c>
      <c r="N24" s="128">
        <f ca="1">_xlfn.IFNA(INDEX('Risk Calendar'!$E$11:$P$60,MATCH($B24,'Risk Calendar'!$B$11:$B$60,0),MATCH(N$10, 'Risk Calendar'!$E$10:$P$10, 0)),"")</f>
        <v>0</v>
      </c>
      <c r="O24" s="129">
        <f ca="1">_xlfn.IFNA(INDEX('Risk Calendar'!$E$11:$P$60,MATCH($B24,'Risk Calendar'!$B$11:$B$60,0),MATCH(O$10, 'Risk Calendar'!$E$10:$P$10, 0)),"")</f>
        <v>0</v>
      </c>
    </row>
    <row r="25" spans="1:15" s="123" customFormat="1">
      <c r="A25" s="121">
        <v>0</v>
      </c>
      <c r="B25" s="126">
        <v>0</v>
      </c>
      <c r="C25" s="126">
        <v>0</v>
      </c>
      <c r="D25" s="126">
        <v>0</v>
      </c>
      <c r="E25" s="126">
        <v>0</v>
      </c>
      <c r="F25" s="115">
        <v>0</v>
      </c>
      <c r="G25" s="115">
        <v>0</v>
      </c>
      <c r="H25" s="115">
        <v>0</v>
      </c>
      <c r="I25" s="115">
        <v>0</v>
      </c>
      <c r="J25" s="115">
        <v>0</v>
      </c>
      <c r="L25" s="127">
        <f ca="1">_xlfn.IFNA(INDEX('Risk Calendar'!$E$11:$P$60,MATCH($B25,'Risk Calendar'!$B$11:$B$60,0),MATCH(L$10, 'Risk Calendar'!$E$10:$P$10, 0)),"")</f>
        <v>0</v>
      </c>
      <c r="M25" s="128">
        <f ca="1">_xlfn.IFNA(INDEX('Risk Calendar'!$E$11:$P$60,MATCH($B25,'Risk Calendar'!$B$11:$B$60,0),MATCH(M$10, 'Risk Calendar'!$E$10:$P$10, 0)),"")</f>
        <v>0</v>
      </c>
      <c r="N25" s="128">
        <f ca="1">_xlfn.IFNA(INDEX('Risk Calendar'!$E$11:$P$60,MATCH($B25,'Risk Calendar'!$B$11:$B$60,0),MATCH(N$10, 'Risk Calendar'!$E$10:$P$10, 0)),"")</f>
        <v>0</v>
      </c>
      <c r="O25" s="129">
        <f ca="1">_xlfn.IFNA(INDEX('Risk Calendar'!$E$11:$P$60,MATCH($B25,'Risk Calendar'!$B$11:$B$60,0),MATCH(O$10, 'Risk Calendar'!$E$10:$P$10, 0)),"")</f>
        <v>0</v>
      </c>
    </row>
    <row r="26" spans="1:15" s="123" customFormat="1">
      <c r="A26" s="121">
        <v>0</v>
      </c>
      <c r="B26" s="126">
        <v>0</v>
      </c>
      <c r="C26" s="126">
        <v>0</v>
      </c>
      <c r="D26" s="126">
        <v>0</v>
      </c>
      <c r="E26" s="126">
        <v>0</v>
      </c>
      <c r="F26" s="115">
        <v>0</v>
      </c>
      <c r="G26" s="115">
        <v>0</v>
      </c>
      <c r="H26" s="115">
        <v>0</v>
      </c>
      <c r="I26" s="115">
        <v>0</v>
      </c>
      <c r="J26" s="115">
        <v>0</v>
      </c>
      <c r="L26" s="127">
        <f ca="1">_xlfn.IFNA(INDEX('Risk Calendar'!$E$11:$P$60,MATCH($B26,'Risk Calendar'!$B$11:$B$60,0),MATCH(L$10, 'Risk Calendar'!$E$10:$P$10, 0)),"")</f>
        <v>0</v>
      </c>
      <c r="M26" s="128">
        <f ca="1">_xlfn.IFNA(INDEX('Risk Calendar'!$E$11:$P$60,MATCH($B26,'Risk Calendar'!$B$11:$B$60,0),MATCH(M$10, 'Risk Calendar'!$E$10:$P$10, 0)),"")</f>
        <v>0</v>
      </c>
      <c r="N26" s="128">
        <f ca="1">_xlfn.IFNA(INDEX('Risk Calendar'!$E$11:$P$60,MATCH($B26,'Risk Calendar'!$B$11:$B$60,0),MATCH(N$10, 'Risk Calendar'!$E$10:$P$10, 0)),"")</f>
        <v>0</v>
      </c>
      <c r="O26" s="129">
        <f ca="1">_xlfn.IFNA(INDEX('Risk Calendar'!$E$11:$P$60,MATCH($B26,'Risk Calendar'!$B$11:$B$60,0),MATCH(O$10, 'Risk Calendar'!$E$10:$P$10, 0)),"")</f>
        <v>0</v>
      </c>
    </row>
    <row r="27" spans="1:15" s="123" customFormat="1">
      <c r="A27" s="121">
        <v>0</v>
      </c>
      <c r="B27" s="126">
        <v>0</v>
      </c>
      <c r="C27" s="126">
        <v>0</v>
      </c>
      <c r="D27" s="126">
        <v>0</v>
      </c>
      <c r="E27" s="126">
        <v>0</v>
      </c>
      <c r="F27" s="115">
        <v>0</v>
      </c>
      <c r="G27" s="115">
        <v>0</v>
      </c>
      <c r="H27" s="115">
        <v>0</v>
      </c>
      <c r="I27" s="115">
        <v>0</v>
      </c>
      <c r="J27" s="115">
        <v>0</v>
      </c>
      <c r="L27" s="127">
        <f ca="1">_xlfn.IFNA(INDEX('Risk Calendar'!$E$11:$P$60,MATCH($B27,'Risk Calendar'!$B$11:$B$60,0),MATCH(L$10, 'Risk Calendar'!$E$10:$P$10, 0)),"")</f>
        <v>0</v>
      </c>
      <c r="M27" s="128">
        <f ca="1">_xlfn.IFNA(INDEX('Risk Calendar'!$E$11:$P$60,MATCH($B27,'Risk Calendar'!$B$11:$B$60,0),MATCH(M$10, 'Risk Calendar'!$E$10:$P$10, 0)),"")</f>
        <v>0</v>
      </c>
      <c r="N27" s="128">
        <f ca="1">_xlfn.IFNA(INDEX('Risk Calendar'!$E$11:$P$60,MATCH($B27,'Risk Calendar'!$B$11:$B$60,0),MATCH(N$10, 'Risk Calendar'!$E$10:$P$10, 0)),"")</f>
        <v>0</v>
      </c>
      <c r="O27" s="129">
        <f ca="1">_xlfn.IFNA(INDEX('Risk Calendar'!$E$11:$P$60,MATCH($B27,'Risk Calendar'!$B$11:$B$60,0),MATCH(O$10, 'Risk Calendar'!$E$10:$P$10, 0)),"")</f>
        <v>0</v>
      </c>
    </row>
    <row r="28" spans="1:15" s="123" customFormat="1">
      <c r="A28" s="121">
        <v>0</v>
      </c>
      <c r="B28" s="126">
        <v>0</v>
      </c>
      <c r="C28" s="126">
        <v>0</v>
      </c>
      <c r="D28" s="126">
        <v>0</v>
      </c>
      <c r="E28" s="126">
        <v>0</v>
      </c>
      <c r="F28" s="115">
        <v>0</v>
      </c>
      <c r="G28" s="115">
        <v>0</v>
      </c>
      <c r="H28" s="115">
        <v>0</v>
      </c>
      <c r="I28" s="115">
        <v>0</v>
      </c>
      <c r="J28" s="115">
        <v>0</v>
      </c>
      <c r="L28" s="127">
        <f ca="1">_xlfn.IFNA(INDEX('Risk Calendar'!$E$11:$P$60,MATCH($B28,'Risk Calendar'!$B$11:$B$60,0),MATCH(L$10, 'Risk Calendar'!$E$10:$P$10, 0)),"")</f>
        <v>0</v>
      </c>
      <c r="M28" s="128">
        <f ca="1">_xlfn.IFNA(INDEX('Risk Calendar'!$E$11:$P$60,MATCH($B28,'Risk Calendar'!$B$11:$B$60,0),MATCH(M$10, 'Risk Calendar'!$E$10:$P$10, 0)),"")</f>
        <v>0</v>
      </c>
      <c r="N28" s="128">
        <f ca="1">_xlfn.IFNA(INDEX('Risk Calendar'!$E$11:$P$60,MATCH($B28,'Risk Calendar'!$B$11:$B$60,0),MATCH(N$10, 'Risk Calendar'!$E$10:$P$10, 0)),"")</f>
        <v>0</v>
      </c>
      <c r="O28" s="129">
        <f ca="1">_xlfn.IFNA(INDEX('Risk Calendar'!$E$11:$P$60,MATCH($B28,'Risk Calendar'!$B$11:$B$60,0),MATCH(O$10, 'Risk Calendar'!$E$10:$P$10, 0)),"")</f>
        <v>0</v>
      </c>
    </row>
    <row r="29" spans="1:15" s="123" customFormat="1">
      <c r="A29" s="121">
        <v>0</v>
      </c>
      <c r="B29" s="126">
        <v>0</v>
      </c>
      <c r="C29" s="126">
        <v>0</v>
      </c>
      <c r="D29" s="126">
        <v>0</v>
      </c>
      <c r="E29" s="126">
        <v>0</v>
      </c>
      <c r="F29" s="115">
        <v>0</v>
      </c>
      <c r="G29" s="115">
        <v>0</v>
      </c>
      <c r="H29" s="115">
        <v>0</v>
      </c>
      <c r="I29" s="115">
        <v>0</v>
      </c>
      <c r="J29" s="115">
        <v>0</v>
      </c>
      <c r="L29" s="127">
        <f ca="1">_xlfn.IFNA(INDEX('Risk Calendar'!$E$11:$P$60,MATCH($B29,'Risk Calendar'!$B$11:$B$60,0),MATCH(L$10, 'Risk Calendar'!$E$10:$P$10, 0)),"")</f>
        <v>0</v>
      </c>
      <c r="M29" s="128">
        <f ca="1">_xlfn.IFNA(INDEX('Risk Calendar'!$E$11:$P$60,MATCH($B29,'Risk Calendar'!$B$11:$B$60,0),MATCH(M$10, 'Risk Calendar'!$E$10:$P$10, 0)),"")</f>
        <v>0</v>
      </c>
      <c r="N29" s="128">
        <f ca="1">_xlfn.IFNA(INDEX('Risk Calendar'!$E$11:$P$60,MATCH($B29,'Risk Calendar'!$B$11:$B$60,0),MATCH(N$10, 'Risk Calendar'!$E$10:$P$10, 0)),"")</f>
        <v>0</v>
      </c>
      <c r="O29" s="129">
        <f ca="1">_xlfn.IFNA(INDEX('Risk Calendar'!$E$11:$P$60,MATCH($B29,'Risk Calendar'!$B$11:$B$60,0),MATCH(O$10, 'Risk Calendar'!$E$10:$P$10, 0)),"")</f>
        <v>0</v>
      </c>
    </row>
    <row r="30" spans="1:15" s="123" customFormat="1">
      <c r="A30" s="121">
        <v>0</v>
      </c>
      <c r="B30" s="126">
        <v>0</v>
      </c>
      <c r="C30" s="126">
        <v>0</v>
      </c>
      <c r="D30" s="126">
        <v>0</v>
      </c>
      <c r="E30" s="126">
        <v>0</v>
      </c>
      <c r="F30" s="115">
        <v>0</v>
      </c>
      <c r="G30" s="115">
        <v>0</v>
      </c>
      <c r="H30" s="115">
        <v>0</v>
      </c>
      <c r="I30" s="115">
        <v>0</v>
      </c>
      <c r="J30" s="115">
        <v>0</v>
      </c>
      <c r="L30" s="127">
        <f ca="1">_xlfn.IFNA(INDEX('Risk Calendar'!$E$11:$P$60,MATCH($B30,'Risk Calendar'!$B$11:$B$60,0),MATCH(L$10, 'Risk Calendar'!$E$10:$P$10, 0)),"")</f>
        <v>0</v>
      </c>
      <c r="M30" s="128">
        <f ca="1">_xlfn.IFNA(INDEX('Risk Calendar'!$E$11:$P$60,MATCH($B30,'Risk Calendar'!$B$11:$B$60,0),MATCH(M$10, 'Risk Calendar'!$E$10:$P$10, 0)),"")</f>
        <v>0</v>
      </c>
      <c r="N30" s="128">
        <f ca="1">_xlfn.IFNA(INDEX('Risk Calendar'!$E$11:$P$60,MATCH($B30,'Risk Calendar'!$B$11:$B$60,0),MATCH(N$10, 'Risk Calendar'!$E$10:$P$10, 0)),"")</f>
        <v>0</v>
      </c>
      <c r="O30" s="129">
        <f ca="1">_xlfn.IFNA(INDEX('Risk Calendar'!$E$11:$P$60,MATCH($B30,'Risk Calendar'!$B$11:$B$60,0),MATCH(O$10, 'Risk Calendar'!$E$10:$P$10, 0)),"")</f>
        <v>0</v>
      </c>
    </row>
    <row r="31" spans="1:15" s="123" customFormat="1">
      <c r="A31" s="121">
        <v>0</v>
      </c>
      <c r="B31" s="126">
        <v>0</v>
      </c>
      <c r="C31" s="126">
        <v>0</v>
      </c>
      <c r="D31" s="126">
        <v>0</v>
      </c>
      <c r="E31" s="126">
        <v>0</v>
      </c>
      <c r="F31" s="115">
        <v>0</v>
      </c>
      <c r="G31" s="115">
        <v>0</v>
      </c>
      <c r="H31" s="115">
        <v>0</v>
      </c>
      <c r="I31" s="115">
        <v>0</v>
      </c>
      <c r="J31" s="115">
        <v>0</v>
      </c>
      <c r="L31" s="127">
        <f ca="1">_xlfn.IFNA(INDEX('Risk Calendar'!$E$11:$P$60,MATCH($B31,'Risk Calendar'!$B$11:$B$60,0),MATCH(L$10, 'Risk Calendar'!$E$10:$P$10, 0)),"")</f>
        <v>0</v>
      </c>
      <c r="M31" s="128">
        <f ca="1">_xlfn.IFNA(INDEX('Risk Calendar'!$E$11:$P$60,MATCH($B31,'Risk Calendar'!$B$11:$B$60,0),MATCH(M$10, 'Risk Calendar'!$E$10:$P$10, 0)),"")</f>
        <v>0</v>
      </c>
      <c r="N31" s="128">
        <f ca="1">_xlfn.IFNA(INDEX('Risk Calendar'!$E$11:$P$60,MATCH($B31,'Risk Calendar'!$B$11:$B$60,0),MATCH(N$10, 'Risk Calendar'!$E$10:$P$10, 0)),"")</f>
        <v>0</v>
      </c>
      <c r="O31" s="129">
        <f ca="1">_xlfn.IFNA(INDEX('Risk Calendar'!$E$11:$P$60,MATCH($B31,'Risk Calendar'!$B$11:$B$60,0),MATCH(O$10, 'Risk Calendar'!$E$10:$P$10, 0)),"")</f>
        <v>0</v>
      </c>
    </row>
    <row r="32" spans="1:15" s="123" customFormat="1">
      <c r="A32" s="121">
        <v>0</v>
      </c>
      <c r="B32" s="126">
        <v>0</v>
      </c>
      <c r="C32" s="126">
        <v>0</v>
      </c>
      <c r="D32" s="126">
        <v>0</v>
      </c>
      <c r="E32" s="126">
        <v>0</v>
      </c>
      <c r="F32" s="115">
        <v>0</v>
      </c>
      <c r="G32" s="115">
        <v>0</v>
      </c>
      <c r="H32" s="115">
        <v>0</v>
      </c>
      <c r="I32" s="115">
        <v>0</v>
      </c>
      <c r="J32" s="115">
        <v>0</v>
      </c>
      <c r="L32" s="127">
        <f ca="1">_xlfn.IFNA(INDEX('Risk Calendar'!$E$11:$P$60,MATCH($B32,'Risk Calendar'!$B$11:$B$60,0),MATCH(L$10, 'Risk Calendar'!$E$10:$P$10, 0)),"")</f>
        <v>0</v>
      </c>
      <c r="M32" s="128">
        <f ca="1">_xlfn.IFNA(INDEX('Risk Calendar'!$E$11:$P$60,MATCH($B32,'Risk Calendar'!$B$11:$B$60,0),MATCH(M$10, 'Risk Calendar'!$E$10:$P$10, 0)),"")</f>
        <v>0</v>
      </c>
      <c r="N32" s="128">
        <f ca="1">_xlfn.IFNA(INDEX('Risk Calendar'!$E$11:$P$60,MATCH($B32,'Risk Calendar'!$B$11:$B$60,0),MATCH(N$10, 'Risk Calendar'!$E$10:$P$10, 0)),"")</f>
        <v>0</v>
      </c>
      <c r="O32" s="129">
        <f ca="1">_xlfn.IFNA(INDEX('Risk Calendar'!$E$11:$P$60,MATCH($B32,'Risk Calendar'!$B$11:$B$60,0),MATCH(O$10, 'Risk Calendar'!$E$10:$P$10, 0)),"")</f>
        <v>0</v>
      </c>
    </row>
    <row r="33" spans="1:15" s="123" customFormat="1">
      <c r="A33" s="130">
        <v>0</v>
      </c>
      <c r="B33" s="126">
        <v>0</v>
      </c>
      <c r="C33" s="126">
        <v>0</v>
      </c>
      <c r="D33" s="126">
        <v>0</v>
      </c>
      <c r="E33" s="126">
        <v>0</v>
      </c>
      <c r="F33" s="115">
        <v>0</v>
      </c>
      <c r="G33" s="115">
        <v>0</v>
      </c>
      <c r="H33" s="115">
        <v>0</v>
      </c>
      <c r="I33" s="115">
        <v>0</v>
      </c>
      <c r="J33" s="115">
        <v>0</v>
      </c>
      <c r="L33" s="127">
        <f ca="1">_xlfn.IFNA(INDEX('Risk Calendar'!$E$11:$P$60,MATCH($B33,'Risk Calendar'!$B$11:$B$60,0),MATCH(L$10, 'Risk Calendar'!$E$10:$P$10, 0)),"")</f>
        <v>0</v>
      </c>
      <c r="M33" s="128">
        <f ca="1">_xlfn.IFNA(INDEX('Risk Calendar'!$E$11:$P$60,MATCH($B33,'Risk Calendar'!$B$11:$B$60,0),MATCH(M$10, 'Risk Calendar'!$E$10:$P$10, 0)),"")</f>
        <v>0</v>
      </c>
      <c r="N33" s="128">
        <f ca="1">_xlfn.IFNA(INDEX('Risk Calendar'!$E$11:$P$60,MATCH($B33,'Risk Calendar'!$B$11:$B$60,0),MATCH(N$10, 'Risk Calendar'!$E$10:$P$10, 0)),"")</f>
        <v>0</v>
      </c>
      <c r="O33" s="129">
        <f ca="1">_xlfn.IFNA(INDEX('Risk Calendar'!$E$11:$P$60,MATCH($B33,'Risk Calendar'!$B$11:$B$60,0),MATCH(O$10, 'Risk Calendar'!$E$10:$P$10, 0)),"")</f>
        <v>0</v>
      </c>
    </row>
    <row r="34" spans="1:15" s="123" customFormat="1">
      <c r="A34" s="131">
        <v>0</v>
      </c>
      <c r="B34" s="126">
        <v>0</v>
      </c>
      <c r="C34" s="126">
        <v>0</v>
      </c>
      <c r="D34" s="126">
        <v>0</v>
      </c>
      <c r="E34" s="126">
        <v>0</v>
      </c>
      <c r="F34" s="115">
        <v>0</v>
      </c>
      <c r="G34" s="115">
        <v>0</v>
      </c>
      <c r="H34" s="115">
        <v>0</v>
      </c>
      <c r="I34" s="115">
        <v>0</v>
      </c>
      <c r="J34" s="115">
        <v>0</v>
      </c>
      <c r="L34" s="127">
        <f ca="1">_xlfn.IFNA(INDEX('Risk Calendar'!$E$11:$P$60,MATCH($B34,'Risk Calendar'!$B$11:$B$60,0),MATCH(L$10, 'Risk Calendar'!$E$10:$P$10, 0)),"")</f>
        <v>0</v>
      </c>
      <c r="M34" s="128">
        <f ca="1">_xlfn.IFNA(INDEX('Risk Calendar'!$E$11:$P$60,MATCH($B34,'Risk Calendar'!$B$11:$B$60,0),MATCH(M$10, 'Risk Calendar'!$E$10:$P$10, 0)),"")</f>
        <v>0</v>
      </c>
      <c r="N34" s="128">
        <f ca="1">_xlfn.IFNA(INDEX('Risk Calendar'!$E$11:$P$60,MATCH($B34,'Risk Calendar'!$B$11:$B$60,0),MATCH(N$10, 'Risk Calendar'!$E$10:$P$10, 0)),"")</f>
        <v>0</v>
      </c>
      <c r="O34" s="129">
        <f ca="1">_xlfn.IFNA(INDEX('Risk Calendar'!$E$11:$P$60,MATCH($B34,'Risk Calendar'!$B$11:$B$60,0),MATCH(O$10, 'Risk Calendar'!$E$10:$P$10, 0)),"")</f>
        <v>0</v>
      </c>
    </row>
    <row r="35" spans="1:15" s="123" customFormat="1">
      <c r="A35" s="131">
        <v>0</v>
      </c>
      <c r="B35" s="126">
        <v>0</v>
      </c>
      <c r="C35" s="126">
        <v>0</v>
      </c>
      <c r="D35" s="126">
        <v>0</v>
      </c>
      <c r="E35" s="126">
        <v>0</v>
      </c>
      <c r="F35" s="115">
        <v>0</v>
      </c>
      <c r="G35" s="115">
        <v>0</v>
      </c>
      <c r="H35" s="115">
        <v>0</v>
      </c>
      <c r="I35" s="115">
        <v>0</v>
      </c>
      <c r="J35" s="115">
        <v>0</v>
      </c>
      <c r="L35" s="127">
        <f ca="1">_xlfn.IFNA(INDEX('Risk Calendar'!$E$11:$P$60,MATCH($B35,'Risk Calendar'!$B$11:$B$60,0),MATCH(L$10, 'Risk Calendar'!$E$10:$P$10, 0)),"")</f>
        <v>0</v>
      </c>
      <c r="M35" s="128">
        <f ca="1">_xlfn.IFNA(INDEX('Risk Calendar'!$E$11:$P$60,MATCH($B35,'Risk Calendar'!$B$11:$B$60,0),MATCH(M$10, 'Risk Calendar'!$E$10:$P$10, 0)),"")</f>
        <v>0</v>
      </c>
      <c r="N35" s="128">
        <f ca="1">_xlfn.IFNA(INDEX('Risk Calendar'!$E$11:$P$60,MATCH($B35,'Risk Calendar'!$B$11:$B$60,0),MATCH(N$10, 'Risk Calendar'!$E$10:$P$10, 0)),"")</f>
        <v>0</v>
      </c>
      <c r="O35" s="129">
        <f ca="1">_xlfn.IFNA(INDEX('Risk Calendar'!$E$11:$P$60,MATCH($B35,'Risk Calendar'!$B$11:$B$60,0),MATCH(O$10, 'Risk Calendar'!$E$10:$P$10, 0)),"")</f>
        <v>0</v>
      </c>
    </row>
    <row r="36" spans="1:15" s="123" customFormat="1">
      <c r="A36" s="131">
        <v>0</v>
      </c>
      <c r="B36" s="126">
        <v>0</v>
      </c>
      <c r="C36" s="126">
        <v>0</v>
      </c>
      <c r="D36" s="126">
        <v>0</v>
      </c>
      <c r="E36" s="126">
        <v>0</v>
      </c>
      <c r="F36" s="126">
        <v>0</v>
      </c>
      <c r="G36" s="126">
        <v>0</v>
      </c>
      <c r="H36" s="126">
        <v>0</v>
      </c>
      <c r="I36" s="126">
        <v>0</v>
      </c>
      <c r="J36" s="126">
        <v>0</v>
      </c>
      <c r="L36" s="127">
        <f ca="1">_xlfn.IFNA(INDEX('Risk Calendar'!$E$11:$P$60,MATCH($B36,'Risk Calendar'!$B$11:$B$60,0),MATCH(L$10, 'Risk Calendar'!$E$10:$P$10, 0)),"")</f>
        <v>0</v>
      </c>
      <c r="M36" s="128">
        <f ca="1">_xlfn.IFNA(INDEX('Risk Calendar'!$E$11:$P$60,MATCH($B36,'Risk Calendar'!$B$11:$B$60,0),MATCH(M$10, 'Risk Calendar'!$E$10:$P$10, 0)),"")</f>
        <v>0</v>
      </c>
      <c r="N36" s="128">
        <f ca="1">_xlfn.IFNA(INDEX('Risk Calendar'!$E$11:$P$60,MATCH($B36,'Risk Calendar'!$B$11:$B$60,0),MATCH(N$10, 'Risk Calendar'!$E$10:$P$10, 0)),"")</f>
        <v>0</v>
      </c>
      <c r="O36" s="129">
        <f ca="1">_xlfn.IFNA(INDEX('Risk Calendar'!$E$11:$P$60,MATCH($B36,'Risk Calendar'!$B$11:$B$60,0),MATCH(O$10, 'Risk Calendar'!$E$10:$P$10, 0)),"")</f>
        <v>0</v>
      </c>
    </row>
    <row r="37" spans="1:15" s="123" customFormat="1">
      <c r="A37" s="131">
        <v>0</v>
      </c>
      <c r="B37" s="126">
        <v>0</v>
      </c>
      <c r="C37" s="126">
        <v>0</v>
      </c>
      <c r="D37" s="126">
        <v>0</v>
      </c>
      <c r="E37" s="126">
        <v>0</v>
      </c>
      <c r="F37" s="126">
        <v>0</v>
      </c>
      <c r="G37" s="126">
        <v>0</v>
      </c>
      <c r="H37" s="126">
        <v>0</v>
      </c>
      <c r="I37" s="126">
        <v>0</v>
      </c>
      <c r="J37" s="126">
        <v>0</v>
      </c>
      <c r="L37" s="127">
        <f ca="1">_xlfn.IFNA(INDEX('Risk Calendar'!$E$11:$P$60,MATCH($B37,'Risk Calendar'!$B$11:$B$60,0),MATCH(L$10, 'Risk Calendar'!$E$10:$P$10, 0)),"")</f>
        <v>0</v>
      </c>
      <c r="M37" s="128">
        <f ca="1">_xlfn.IFNA(INDEX('Risk Calendar'!$E$11:$P$60,MATCH($B37,'Risk Calendar'!$B$11:$B$60,0),MATCH(M$10, 'Risk Calendar'!$E$10:$P$10, 0)),"")</f>
        <v>0</v>
      </c>
      <c r="N37" s="128">
        <f ca="1">_xlfn.IFNA(INDEX('Risk Calendar'!$E$11:$P$60,MATCH($B37,'Risk Calendar'!$B$11:$B$60,0),MATCH(N$10, 'Risk Calendar'!$E$10:$P$10, 0)),"")</f>
        <v>0</v>
      </c>
      <c r="O37" s="129">
        <f ca="1">_xlfn.IFNA(INDEX('Risk Calendar'!$E$11:$P$60,MATCH($B37,'Risk Calendar'!$B$11:$B$60,0),MATCH(O$10, 'Risk Calendar'!$E$10:$P$10, 0)),"")</f>
        <v>0</v>
      </c>
    </row>
    <row r="38" spans="1:15" s="123" customFormat="1">
      <c r="A38" s="131">
        <v>0</v>
      </c>
      <c r="B38" s="126">
        <v>0</v>
      </c>
      <c r="C38" s="126">
        <v>0</v>
      </c>
      <c r="D38" s="126">
        <v>0</v>
      </c>
      <c r="E38" s="126">
        <v>0</v>
      </c>
      <c r="F38" s="126">
        <v>0</v>
      </c>
      <c r="G38" s="126">
        <v>0</v>
      </c>
      <c r="H38" s="126">
        <v>0</v>
      </c>
      <c r="I38" s="126">
        <v>0</v>
      </c>
      <c r="J38" s="126">
        <v>0</v>
      </c>
      <c r="L38" s="127">
        <f ca="1">_xlfn.IFNA(INDEX('Risk Calendar'!$E$11:$P$60,MATCH($B38,'Risk Calendar'!$B$11:$B$60,0),MATCH(L$10, 'Risk Calendar'!$E$10:$P$10, 0)),"")</f>
        <v>0</v>
      </c>
      <c r="M38" s="128">
        <f ca="1">_xlfn.IFNA(INDEX('Risk Calendar'!$E$11:$P$60,MATCH($B38,'Risk Calendar'!$B$11:$B$60,0),MATCH(M$10, 'Risk Calendar'!$E$10:$P$10, 0)),"")</f>
        <v>0</v>
      </c>
      <c r="N38" s="128">
        <f ca="1">_xlfn.IFNA(INDEX('Risk Calendar'!$E$11:$P$60,MATCH($B38,'Risk Calendar'!$B$11:$B$60,0),MATCH(N$10, 'Risk Calendar'!$E$10:$P$10, 0)),"")</f>
        <v>0</v>
      </c>
      <c r="O38" s="129">
        <f ca="1">_xlfn.IFNA(INDEX('Risk Calendar'!$E$11:$P$60,MATCH($B38,'Risk Calendar'!$B$11:$B$60,0),MATCH(O$10, 'Risk Calendar'!$E$10:$P$10, 0)),"")</f>
        <v>0</v>
      </c>
    </row>
    <row r="39" spans="1:15" s="123" customFormat="1">
      <c r="A39" s="131">
        <v>0</v>
      </c>
      <c r="B39" s="126">
        <v>0</v>
      </c>
      <c r="C39" s="126">
        <v>0</v>
      </c>
      <c r="D39" s="126">
        <v>0</v>
      </c>
      <c r="E39" s="126">
        <v>0</v>
      </c>
      <c r="F39" s="126">
        <v>0</v>
      </c>
      <c r="G39" s="126">
        <v>0</v>
      </c>
      <c r="H39" s="126">
        <v>0</v>
      </c>
      <c r="I39" s="126">
        <v>0</v>
      </c>
      <c r="J39" s="126">
        <v>0</v>
      </c>
      <c r="L39" s="127">
        <f ca="1">_xlfn.IFNA(INDEX('Risk Calendar'!$E$11:$P$60,MATCH($B39,'Risk Calendar'!$B$11:$B$60,0),MATCH(L$10, 'Risk Calendar'!$E$10:$P$10, 0)),"")</f>
        <v>0</v>
      </c>
      <c r="M39" s="128">
        <f ca="1">_xlfn.IFNA(INDEX('Risk Calendar'!$E$11:$P$60,MATCH($B39,'Risk Calendar'!$B$11:$B$60,0),MATCH(M$10, 'Risk Calendar'!$E$10:$P$10, 0)),"")</f>
        <v>0</v>
      </c>
      <c r="N39" s="128">
        <f ca="1">_xlfn.IFNA(INDEX('Risk Calendar'!$E$11:$P$60,MATCH($B39,'Risk Calendar'!$B$11:$B$60,0),MATCH(N$10, 'Risk Calendar'!$E$10:$P$10, 0)),"")</f>
        <v>0</v>
      </c>
      <c r="O39" s="129">
        <f ca="1">_xlfn.IFNA(INDEX('Risk Calendar'!$E$11:$P$60,MATCH($B39,'Risk Calendar'!$B$11:$B$60,0),MATCH(O$10, 'Risk Calendar'!$E$10:$P$10, 0)),"")</f>
        <v>0</v>
      </c>
    </row>
    <row r="40" spans="1:15" s="123" customFormat="1">
      <c r="A40" s="131">
        <v>0</v>
      </c>
      <c r="B40" s="126">
        <v>0</v>
      </c>
      <c r="C40" s="126">
        <v>0</v>
      </c>
      <c r="D40" s="126">
        <v>0</v>
      </c>
      <c r="E40" s="126">
        <v>0</v>
      </c>
      <c r="F40" s="126">
        <v>0</v>
      </c>
      <c r="G40" s="126">
        <v>0</v>
      </c>
      <c r="H40" s="126">
        <v>0</v>
      </c>
      <c r="I40" s="126">
        <v>0</v>
      </c>
      <c r="J40" s="126">
        <v>0</v>
      </c>
      <c r="L40" s="127">
        <f ca="1">_xlfn.IFNA(INDEX('Risk Calendar'!$E$11:$P$60,MATCH($B40,'Risk Calendar'!$B$11:$B$60,0),MATCH(L$10, 'Risk Calendar'!$E$10:$P$10, 0)),"")</f>
        <v>0</v>
      </c>
      <c r="M40" s="128">
        <f ca="1">_xlfn.IFNA(INDEX('Risk Calendar'!$E$11:$P$60,MATCH($B40,'Risk Calendar'!$B$11:$B$60,0),MATCH(M$10, 'Risk Calendar'!$E$10:$P$10, 0)),"")</f>
        <v>0</v>
      </c>
      <c r="N40" s="128">
        <f ca="1">_xlfn.IFNA(INDEX('Risk Calendar'!$E$11:$P$60,MATCH($B40,'Risk Calendar'!$B$11:$B$60,0),MATCH(N$10, 'Risk Calendar'!$E$10:$P$10, 0)),"")</f>
        <v>0</v>
      </c>
      <c r="O40" s="129">
        <f ca="1">_xlfn.IFNA(INDEX('Risk Calendar'!$E$11:$P$60,MATCH($B40,'Risk Calendar'!$B$11:$B$60,0),MATCH(O$10, 'Risk Calendar'!$E$10:$P$10, 0)),"")</f>
        <v>0</v>
      </c>
    </row>
    <row r="41" spans="1:15" s="123" customFormat="1">
      <c r="A41" s="131">
        <v>0</v>
      </c>
      <c r="B41" s="126">
        <v>0</v>
      </c>
      <c r="C41" s="126">
        <v>0</v>
      </c>
      <c r="D41" s="126">
        <v>0</v>
      </c>
      <c r="E41" s="126">
        <v>0</v>
      </c>
      <c r="F41" s="126">
        <v>0</v>
      </c>
      <c r="G41" s="126">
        <v>0</v>
      </c>
      <c r="H41" s="126">
        <v>0</v>
      </c>
      <c r="I41" s="126">
        <v>0</v>
      </c>
      <c r="J41" s="126">
        <v>0</v>
      </c>
      <c r="L41" s="127">
        <f ca="1">_xlfn.IFNA(INDEX('Risk Calendar'!$E$11:$P$60,MATCH($B41,'Risk Calendar'!$B$11:$B$60,0),MATCH(L$10, 'Risk Calendar'!$E$10:$P$10, 0)),"")</f>
        <v>0</v>
      </c>
      <c r="M41" s="128">
        <f ca="1">_xlfn.IFNA(INDEX('Risk Calendar'!$E$11:$P$60,MATCH($B41,'Risk Calendar'!$B$11:$B$60,0),MATCH(M$10, 'Risk Calendar'!$E$10:$P$10, 0)),"")</f>
        <v>0</v>
      </c>
      <c r="N41" s="128">
        <f ca="1">_xlfn.IFNA(INDEX('Risk Calendar'!$E$11:$P$60,MATCH($B41,'Risk Calendar'!$B$11:$B$60,0),MATCH(N$10, 'Risk Calendar'!$E$10:$P$10, 0)),"")</f>
        <v>0</v>
      </c>
      <c r="O41" s="129">
        <f ca="1">_xlfn.IFNA(INDEX('Risk Calendar'!$E$11:$P$60,MATCH($B41,'Risk Calendar'!$B$11:$B$60,0),MATCH(O$10, 'Risk Calendar'!$E$10:$P$10, 0)),"")</f>
        <v>0</v>
      </c>
    </row>
    <row r="42" spans="1:15" s="123" customFormat="1">
      <c r="A42" s="131">
        <v>0</v>
      </c>
      <c r="B42" s="126">
        <v>0</v>
      </c>
      <c r="C42" s="126">
        <v>0</v>
      </c>
      <c r="D42" s="126">
        <v>0</v>
      </c>
      <c r="E42" s="126">
        <v>0</v>
      </c>
      <c r="F42" s="126">
        <v>0</v>
      </c>
      <c r="G42" s="126">
        <v>0</v>
      </c>
      <c r="H42" s="126">
        <v>0</v>
      </c>
      <c r="I42" s="126">
        <v>0</v>
      </c>
      <c r="J42" s="126">
        <v>0</v>
      </c>
      <c r="L42" s="127">
        <f ca="1">_xlfn.IFNA(INDEX('Risk Calendar'!$E$11:$P$60,MATCH($B42,'Risk Calendar'!$B$11:$B$60,0),MATCH(L$10, 'Risk Calendar'!$E$10:$P$10, 0)),"")</f>
        <v>0</v>
      </c>
      <c r="M42" s="128">
        <f ca="1">_xlfn.IFNA(INDEX('Risk Calendar'!$E$11:$P$60,MATCH($B42,'Risk Calendar'!$B$11:$B$60,0),MATCH(M$10, 'Risk Calendar'!$E$10:$P$10, 0)),"")</f>
        <v>0</v>
      </c>
      <c r="N42" s="128">
        <f ca="1">_xlfn.IFNA(INDEX('Risk Calendar'!$E$11:$P$60,MATCH($B42,'Risk Calendar'!$B$11:$B$60,0),MATCH(N$10, 'Risk Calendar'!$E$10:$P$10, 0)),"")</f>
        <v>0</v>
      </c>
      <c r="O42" s="129">
        <f ca="1">_xlfn.IFNA(INDEX('Risk Calendar'!$E$11:$P$60,MATCH($B42,'Risk Calendar'!$B$11:$B$60,0),MATCH(O$10, 'Risk Calendar'!$E$10:$P$10, 0)),"")</f>
        <v>0</v>
      </c>
    </row>
    <row r="43" spans="1:15" s="123" customFormat="1">
      <c r="A43" s="131">
        <v>0</v>
      </c>
      <c r="B43" s="126">
        <v>0</v>
      </c>
      <c r="C43" s="126">
        <v>0</v>
      </c>
      <c r="D43" s="126">
        <v>0</v>
      </c>
      <c r="E43" s="126">
        <v>0</v>
      </c>
      <c r="F43" s="126">
        <v>0</v>
      </c>
      <c r="G43" s="126">
        <v>0</v>
      </c>
      <c r="H43" s="126">
        <v>0</v>
      </c>
      <c r="I43" s="126">
        <v>0</v>
      </c>
      <c r="J43" s="126">
        <v>0</v>
      </c>
      <c r="L43" s="127">
        <f ca="1">_xlfn.IFNA(INDEX('Risk Calendar'!$E$11:$P$60,MATCH($B43,'Risk Calendar'!$B$11:$B$60,0),MATCH(L$10, 'Risk Calendar'!$E$10:$P$10, 0)),"")</f>
        <v>0</v>
      </c>
      <c r="M43" s="128">
        <f ca="1">_xlfn.IFNA(INDEX('Risk Calendar'!$E$11:$P$60,MATCH($B43,'Risk Calendar'!$B$11:$B$60,0),MATCH(M$10, 'Risk Calendar'!$E$10:$P$10, 0)),"")</f>
        <v>0</v>
      </c>
      <c r="N43" s="128">
        <f ca="1">_xlfn.IFNA(INDEX('Risk Calendar'!$E$11:$P$60,MATCH($B43,'Risk Calendar'!$B$11:$B$60,0),MATCH(N$10, 'Risk Calendar'!$E$10:$P$10, 0)),"")</f>
        <v>0</v>
      </c>
      <c r="O43" s="129">
        <f ca="1">_xlfn.IFNA(INDEX('Risk Calendar'!$E$11:$P$60,MATCH($B43,'Risk Calendar'!$B$11:$B$60,0),MATCH(O$10, 'Risk Calendar'!$E$10:$P$10, 0)),"")</f>
        <v>0</v>
      </c>
    </row>
    <row r="44" spans="1:15" s="123" customFormat="1">
      <c r="A44" s="131">
        <v>0</v>
      </c>
      <c r="B44" s="126">
        <v>0</v>
      </c>
      <c r="C44" s="126">
        <v>0</v>
      </c>
      <c r="D44" s="126">
        <v>0</v>
      </c>
      <c r="E44" s="126">
        <v>0</v>
      </c>
      <c r="F44" s="126">
        <v>0</v>
      </c>
      <c r="G44" s="126">
        <v>0</v>
      </c>
      <c r="H44" s="126">
        <v>0</v>
      </c>
      <c r="I44" s="126">
        <v>0</v>
      </c>
      <c r="J44" s="126">
        <v>0</v>
      </c>
      <c r="L44" s="127">
        <f ca="1">_xlfn.IFNA(INDEX('Risk Calendar'!$E$11:$P$60,MATCH($B44,'Risk Calendar'!$B$11:$B$60,0),MATCH(L$10, 'Risk Calendar'!$E$10:$P$10, 0)),"")</f>
        <v>0</v>
      </c>
      <c r="M44" s="128">
        <f ca="1">_xlfn.IFNA(INDEX('Risk Calendar'!$E$11:$P$60,MATCH($B44,'Risk Calendar'!$B$11:$B$60,0),MATCH(M$10, 'Risk Calendar'!$E$10:$P$10, 0)),"")</f>
        <v>0</v>
      </c>
      <c r="N44" s="128">
        <f ca="1">_xlfn.IFNA(INDEX('Risk Calendar'!$E$11:$P$60,MATCH($B44,'Risk Calendar'!$B$11:$B$60,0),MATCH(N$10, 'Risk Calendar'!$E$10:$P$10, 0)),"")</f>
        <v>0</v>
      </c>
      <c r="O44" s="129">
        <f ca="1">_xlfn.IFNA(INDEX('Risk Calendar'!$E$11:$P$60,MATCH($B44,'Risk Calendar'!$B$11:$B$60,0),MATCH(O$10, 'Risk Calendar'!$E$10:$P$10, 0)),"")</f>
        <v>0</v>
      </c>
    </row>
    <row r="45" spans="1:15" s="123" customFormat="1">
      <c r="A45" s="131">
        <v>0</v>
      </c>
      <c r="B45" s="126">
        <v>0</v>
      </c>
      <c r="C45" s="126">
        <v>0</v>
      </c>
      <c r="D45" s="126">
        <v>0</v>
      </c>
      <c r="E45" s="126">
        <v>0</v>
      </c>
      <c r="F45" s="126">
        <v>0</v>
      </c>
      <c r="G45" s="126">
        <v>0</v>
      </c>
      <c r="H45" s="126">
        <v>0</v>
      </c>
      <c r="I45" s="126">
        <v>0</v>
      </c>
      <c r="J45" s="126">
        <v>0</v>
      </c>
      <c r="L45" s="127">
        <f ca="1">_xlfn.IFNA(INDEX('Risk Calendar'!$E$11:$P$60,MATCH($B45,'Risk Calendar'!$B$11:$B$60,0),MATCH(L$10, 'Risk Calendar'!$E$10:$P$10, 0)),"")</f>
        <v>0</v>
      </c>
      <c r="M45" s="128">
        <f ca="1">_xlfn.IFNA(INDEX('Risk Calendar'!$E$11:$P$60,MATCH($B45,'Risk Calendar'!$B$11:$B$60,0),MATCH(M$10, 'Risk Calendar'!$E$10:$P$10, 0)),"")</f>
        <v>0</v>
      </c>
      <c r="N45" s="128">
        <f ca="1">_xlfn.IFNA(INDEX('Risk Calendar'!$E$11:$P$60,MATCH($B45,'Risk Calendar'!$B$11:$B$60,0),MATCH(N$10, 'Risk Calendar'!$E$10:$P$10, 0)),"")</f>
        <v>0</v>
      </c>
      <c r="O45" s="129">
        <f ca="1">_xlfn.IFNA(INDEX('Risk Calendar'!$E$11:$P$60,MATCH($B45,'Risk Calendar'!$B$11:$B$60,0),MATCH(O$10, 'Risk Calendar'!$E$10:$P$10, 0)),"")</f>
        <v>0</v>
      </c>
    </row>
    <row r="46" spans="1:15" s="123" customFormat="1">
      <c r="A46" s="131">
        <v>0</v>
      </c>
      <c r="B46" s="126">
        <v>0</v>
      </c>
      <c r="C46" s="126">
        <v>0</v>
      </c>
      <c r="D46" s="126">
        <v>0</v>
      </c>
      <c r="E46" s="126">
        <v>0</v>
      </c>
      <c r="F46" s="126">
        <v>0</v>
      </c>
      <c r="G46" s="126">
        <v>0</v>
      </c>
      <c r="H46" s="126">
        <v>0</v>
      </c>
      <c r="I46" s="126">
        <v>0</v>
      </c>
      <c r="J46" s="126">
        <v>0</v>
      </c>
      <c r="L46" s="127">
        <f ca="1">_xlfn.IFNA(INDEX('Risk Calendar'!$E$11:$P$60,MATCH($B46,'Risk Calendar'!$B$11:$B$60,0),MATCH(L$10, 'Risk Calendar'!$E$10:$P$10, 0)),"")</f>
        <v>0</v>
      </c>
      <c r="M46" s="128">
        <f ca="1">_xlfn.IFNA(INDEX('Risk Calendar'!$E$11:$P$60,MATCH($B46,'Risk Calendar'!$B$11:$B$60,0),MATCH(M$10, 'Risk Calendar'!$E$10:$P$10, 0)),"")</f>
        <v>0</v>
      </c>
      <c r="N46" s="128">
        <f ca="1">_xlfn.IFNA(INDEX('Risk Calendar'!$E$11:$P$60,MATCH($B46,'Risk Calendar'!$B$11:$B$60,0),MATCH(N$10, 'Risk Calendar'!$E$10:$P$10, 0)),"")</f>
        <v>0</v>
      </c>
      <c r="O46" s="129">
        <f ca="1">_xlfn.IFNA(INDEX('Risk Calendar'!$E$11:$P$60,MATCH($B46,'Risk Calendar'!$B$11:$B$60,0),MATCH(O$10, 'Risk Calendar'!$E$10:$P$10, 0)),"")</f>
        <v>0</v>
      </c>
    </row>
    <row r="47" spans="1:15" s="123" customFormat="1">
      <c r="A47" s="131">
        <v>0</v>
      </c>
      <c r="B47" s="126">
        <v>0</v>
      </c>
      <c r="C47" s="126">
        <v>0</v>
      </c>
      <c r="D47" s="126">
        <v>0</v>
      </c>
      <c r="E47" s="126">
        <v>0</v>
      </c>
      <c r="F47" s="126">
        <v>0</v>
      </c>
      <c r="G47" s="126">
        <v>0</v>
      </c>
      <c r="H47" s="126">
        <v>0</v>
      </c>
      <c r="I47" s="126">
        <v>0</v>
      </c>
      <c r="J47" s="126">
        <v>0</v>
      </c>
      <c r="L47" s="127">
        <f ca="1">_xlfn.IFNA(INDEX('Risk Calendar'!$E$11:$P$60,MATCH($B47,'Risk Calendar'!$B$11:$B$60,0),MATCH(L$10, 'Risk Calendar'!$E$10:$P$10, 0)),"")</f>
        <v>0</v>
      </c>
      <c r="M47" s="128">
        <f ca="1">_xlfn.IFNA(INDEX('Risk Calendar'!$E$11:$P$60,MATCH($B47,'Risk Calendar'!$B$11:$B$60,0),MATCH(M$10, 'Risk Calendar'!$E$10:$P$10, 0)),"")</f>
        <v>0</v>
      </c>
      <c r="N47" s="128">
        <f ca="1">_xlfn.IFNA(INDEX('Risk Calendar'!$E$11:$P$60,MATCH($B47,'Risk Calendar'!$B$11:$B$60,0),MATCH(N$10, 'Risk Calendar'!$E$10:$P$10, 0)),"")</f>
        <v>0</v>
      </c>
      <c r="O47" s="129">
        <f ca="1">_xlfn.IFNA(INDEX('Risk Calendar'!$E$11:$P$60,MATCH($B47,'Risk Calendar'!$B$11:$B$60,0),MATCH(O$10, 'Risk Calendar'!$E$10:$P$10, 0)),"")</f>
        <v>0</v>
      </c>
    </row>
    <row r="48" spans="1:15" s="123" customFormat="1">
      <c r="A48" s="131">
        <v>0</v>
      </c>
      <c r="B48" s="126">
        <v>0</v>
      </c>
      <c r="C48" s="126">
        <v>0</v>
      </c>
      <c r="D48" s="126">
        <v>0</v>
      </c>
      <c r="E48" s="126">
        <v>0</v>
      </c>
      <c r="F48" s="126">
        <v>0</v>
      </c>
      <c r="G48" s="126">
        <v>0</v>
      </c>
      <c r="H48" s="126">
        <v>0</v>
      </c>
      <c r="I48" s="126">
        <v>0</v>
      </c>
      <c r="J48" s="126">
        <v>0</v>
      </c>
      <c r="L48" s="127">
        <f ca="1">_xlfn.IFNA(INDEX('Risk Calendar'!$E$11:$P$60,MATCH($B48,'Risk Calendar'!$B$11:$B$60,0),MATCH(L$10, 'Risk Calendar'!$E$10:$P$10, 0)),"")</f>
        <v>0</v>
      </c>
      <c r="M48" s="128">
        <f ca="1">_xlfn.IFNA(INDEX('Risk Calendar'!$E$11:$P$60,MATCH($B48,'Risk Calendar'!$B$11:$B$60,0),MATCH(M$10, 'Risk Calendar'!$E$10:$P$10, 0)),"")</f>
        <v>0</v>
      </c>
      <c r="N48" s="128">
        <f ca="1">_xlfn.IFNA(INDEX('Risk Calendar'!$E$11:$P$60,MATCH($B48,'Risk Calendar'!$B$11:$B$60,0),MATCH(N$10, 'Risk Calendar'!$E$10:$P$10, 0)),"")</f>
        <v>0</v>
      </c>
      <c r="O48" s="129">
        <f ca="1">_xlfn.IFNA(INDEX('Risk Calendar'!$E$11:$P$60,MATCH($B48,'Risk Calendar'!$B$11:$B$60,0),MATCH(O$10, 'Risk Calendar'!$E$10:$P$10, 0)),"")</f>
        <v>0</v>
      </c>
    </row>
    <row r="49" spans="1:15" s="123" customFormat="1">
      <c r="A49" s="131">
        <v>0</v>
      </c>
      <c r="B49" s="126">
        <v>0</v>
      </c>
      <c r="C49" s="126">
        <v>0</v>
      </c>
      <c r="D49" s="126">
        <v>0</v>
      </c>
      <c r="E49" s="126">
        <v>0</v>
      </c>
      <c r="F49" s="126">
        <v>0</v>
      </c>
      <c r="G49" s="126">
        <v>0</v>
      </c>
      <c r="H49" s="126">
        <v>0</v>
      </c>
      <c r="I49" s="126">
        <v>0</v>
      </c>
      <c r="J49" s="126">
        <v>0</v>
      </c>
      <c r="L49" s="127">
        <f ca="1">_xlfn.IFNA(INDEX('Risk Calendar'!$E$11:$P$60,MATCH($B49,'Risk Calendar'!$B$11:$B$60,0),MATCH(L$10, 'Risk Calendar'!$E$10:$P$10, 0)),"")</f>
        <v>0</v>
      </c>
      <c r="M49" s="128">
        <f ca="1">_xlfn.IFNA(INDEX('Risk Calendar'!$E$11:$P$60,MATCH($B49,'Risk Calendar'!$B$11:$B$60,0),MATCH(M$10, 'Risk Calendar'!$E$10:$P$10, 0)),"")</f>
        <v>0</v>
      </c>
      <c r="N49" s="128">
        <f ca="1">_xlfn.IFNA(INDEX('Risk Calendar'!$E$11:$P$60,MATCH($B49,'Risk Calendar'!$B$11:$B$60,0),MATCH(N$10, 'Risk Calendar'!$E$10:$P$10, 0)),"")</f>
        <v>0</v>
      </c>
      <c r="O49" s="129">
        <f ca="1">_xlfn.IFNA(INDEX('Risk Calendar'!$E$11:$P$60,MATCH($B49,'Risk Calendar'!$B$11:$B$60,0),MATCH(O$10, 'Risk Calendar'!$E$10:$P$10, 0)),"")</f>
        <v>0</v>
      </c>
    </row>
    <row r="50" spans="1:15" s="123" customFormat="1">
      <c r="A50" s="131">
        <v>0</v>
      </c>
      <c r="B50" s="126">
        <v>0</v>
      </c>
      <c r="C50" s="126">
        <v>0</v>
      </c>
      <c r="D50" s="126">
        <v>0</v>
      </c>
      <c r="E50" s="126">
        <v>0</v>
      </c>
      <c r="F50" s="126">
        <v>0</v>
      </c>
      <c r="G50" s="126">
        <v>0</v>
      </c>
      <c r="H50" s="126">
        <v>0</v>
      </c>
      <c r="I50" s="126">
        <v>0</v>
      </c>
      <c r="J50" s="126">
        <v>0</v>
      </c>
      <c r="L50" s="127">
        <f ca="1">_xlfn.IFNA(INDEX('Risk Calendar'!$E$11:$P$60,MATCH($B50,'Risk Calendar'!$B$11:$B$60,0),MATCH(L$10, 'Risk Calendar'!$E$10:$P$10, 0)),"")</f>
        <v>0</v>
      </c>
      <c r="M50" s="128">
        <f ca="1">_xlfn.IFNA(INDEX('Risk Calendar'!$E$11:$P$60,MATCH($B50,'Risk Calendar'!$B$11:$B$60,0),MATCH(M$10, 'Risk Calendar'!$E$10:$P$10, 0)),"")</f>
        <v>0</v>
      </c>
      <c r="N50" s="128">
        <f ca="1">_xlfn.IFNA(INDEX('Risk Calendar'!$E$11:$P$60,MATCH($B50,'Risk Calendar'!$B$11:$B$60,0),MATCH(N$10, 'Risk Calendar'!$E$10:$P$10, 0)),"")</f>
        <v>0</v>
      </c>
      <c r="O50" s="129">
        <f ca="1">_xlfn.IFNA(INDEX('Risk Calendar'!$E$11:$P$60,MATCH($B50,'Risk Calendar'!$B$11:$B$60,0),MATCH(O$10, 'Risk Calendar'!$E$10:$P$10, 0)),"")</f>
        <v>0</v>
      </c>
    </row>
    <row r="51" spans="1:15" s="123" customFormat="1">
      <c r="A51" s="131">
        <v>0</v>
      </c>
      <c r="B51" s="126">
        <v>0</v>
      </c>
      <c r="C51" s="126">
        <v>0</v>
      </c>
      <c r="D51" s="126">
        <v>0</v>
      </c>
      <c r="E51" s="126">
        <v>0</v>
      </c>
      <c r="F51" s="126">
        <v>0</v>
      </c>
      <c r="G51" s="126">
        <v>0</v>
      </c>
      <c r="H51" s="126">
        <v>0</v>
      </c>
      <c r="I51" s="126">
        <v>0</v>
      </c>
      <c r="J51" s="126">
        <v>0</v>
      </c>
      <c r="L51" s="127">
        <f ca="1">_xlfn.IFNA(INDEX('Risk Calendar'!$E$11:$P$60,MATCH($B51,'Risk Calendar'!$B$11:$B$60,0),MATCH(L$10, 'Risk Calendar'!$E$10:$P$10, 0)),"")</f>
        <v>0</v>
      </c>
      <c r="M51" s="128">
        <f ca="1">_xlfn.IFNA(INDEX('Risk Calendar'!$E$11:$P$60,MATCH($B51,'Risk Calendar'!$B$11:$B$60,0),MATCH(M$10, 'Risk Calendar'!$E$10:$P$10, 0)),"")</f>
        <v>0</v>
      </c>
      <c r="N51" s="128">
        <f ca="1">_xlfn.IFNA(INDEX('Risk Calendar'!$E$11:$P$60,MATCH($B51,'Risk Calendar'!$B$11:$B$60,0),MATCH(N$10, 'Risk Calendar'!$E$10:$P$10, 0)),"")</f>
        <v>0</v>
      </c>
      <c r="O51" s="129">
        <f ca="1">_xlfn.IFNA(INDEX('Risk Calendar'!$E$11:$P$60,MATCH($B51,'Risk Calendar'!$B$11:$B$60,0),MATCH(O$10, 'Risk Calendar'!$E$10:$P$10, 0)),"")</f>
        <v>0</v>
      </c>
    </row>
    <row r="52" spans="1:15" s="123" customFormat="1">
      <c r="A52" s="131">
        <v>0</v>
      </c>
      <c r="B52" s="126">
        <v>0</v>
      </c>
      <c r="C52" s="126">
        <v>0</v>
      </c>
      <c r="D52" s="126">
        <v>0</v>
      </c>
      <c r="E52" s="126">
        <v>0</v>
      </c>
      <c r="F52" s="126">
        <v>0</v>
      </c>
      <c r="G52" s="126">
        <v>0</v>
      </c>
      <c r="H52" s="126">
        <v>0</v>
      </c>
      <c r="I52" s="126">
        <v>0</v>
      </c>
      <c r="J52" s="126">
        <v>0</v>
      </c>
      <c r="L52" s="127">
        <f ca="1">_xlfn.IFNA(INDEX('Risk Calendar'!$E$11:$P$60,MATCH($B52,'Risk Calendar'!$B$11:$B$60,0),MATCH(L$10, 'Risk Calendar'!$E$10:$P$10, 0)),"")</f>
        <v>0</v>
      </c>
      <c r="M52" s="128">
        <f ca="1">_xlfn.IFNA(INDEX('Risk Calendar'!$E$11:$P$60,MATCH($B52,'Risk Calendar'!$B$11:$B$60,0),MATCH(M$10, 'Risk Calendar'!$E$10:$P$10, 0)),"")</f>
        <v>0</v>
      </c>
      <c r="N52" s="128">
        <f ca="1">_xlfn.IFNA(INDEX('Risk Calendar'!$E$11:$P$60,MATCH($B52,'Risk Calendar'!$B$11:$B$60,0),MATCH(N$10, 'Risk Calendar'!$E$10:$P$10, 0)),"")</f>
        <v>0</v>
      </c>
      <c r="O52" s="129">
        <f ca="1">_xlfn.IFNA(INDEX('Risk Calendar'!$E$11:$P$60,MATCH($B52,'Risk Calendar'!$B$11:$B$60,0),MATCH(O$10, 'Risk Calendar'!$E$10:$P$10, 0)),"")</f>
        <v>0</v>
      </c>
    </row>
    <row r="53" spans="1:15" s="123" customFormat="1">
      <c r="A53" s="131">
        <v>0</v>
      </c>
      <c r="B53" s="126">
        <v>0</v>
      </c>
      <c r="C53" s="126">
        <v>0</v>
      </c>
      <c r="D53" s="126">
        <v>0</v>
      </c>
      <c r="E53" s="126">
        <v>0</v>
      </c>
      <c r="F53" s="126">
        <v>0</v>
      </c>
      <c r="G53" s="126">
        <v>0</v>
      </c>
      <c r="H53" s="126">
        <v>0</v>
      </c>
      <c r="I53" s="126">
        <v>0</v>
      </c>
      <c r="J53" s="126">
        <v>0</v>
      </c>
      <c r="L53" s="127">
        <f ca="1">_xlfn.IFNA(INDEX('Risk Calendar'!$E$11:$P$60,MATCH($B53,'Risk Calendar'!$B$11:$B$60,0),MATCH(L$10, 'Risk Calendar'!$E$10:$P$10, 0)),"")</f>
        <v>0</v>
      </c>
      <c r="M53" s="128">
        <f ca="1">_xlfn.IFNA(INDEX('Risk Calendar'!$E$11:$P$60,MATCH($B53,'Risk Calendar'!$B$11:$B$60,0),MATCH(M$10, 'Risk Calendar'!$E$10:$P$10, 0)),"")</f>
        <v>0</v>
      </c>
      <c r="N53" s="128">
        <f ca="1">_xlfn.IFNA(INDEX('Risk Calendar'!$E$11:$P$60,MATCH($B53,'Risk Calendar'!$B$11:$B$60,0),MATCH(N$10, 'Risk Calendar'!$E$10:$P$10, 0)),"")</f>
        <v>0</v>
      </c>
      <c r="O53" s="129">
        <f ca="1">_xlfn.IFNA(INDEX('Risk Calendar'!$E$11:$P$60,MATCH($B53,'Risk Calendar'!$B$11:$B$60,0),MATCH(O$10, 'Risk Calendar'!$E$10:$P$10, 0)),"")</f>
        <v>0</v>
      </c>
    </row>
    <row r="54" spans="1:15" s="123" customFormat="1">
      <c r="A54" s="131">
        <v>0</v>
      </c>
      <c r="B54" s="126">
        <v>0</v>
      </c>
      <c r="C54" s="126">
        <v>0</v>
      </c>
      <c r="D54" s="126">
        <v>0</v>
      </c>
      <c r="E54" s="126">
        <v>0</v>
      </c>
      <c r="F54" s="126">
        <v>0</v>
      </c>
      <c r="G54" s="126">
        <v>0</v>
      </c>
      <c r="H54" s="126">
        <v>0</v>
      </c>
      <c r="I54" s="126">
        <v>0</v>
      </c>
      <c r="J54" s="126">
        <v>0</v>
      </c>
      <c r="L54" s="127">
        <f ca="1">_xlfn.IFNA(INDEX('Risk Calendar'!$E$11:$P$60,MATCH($B54,'Risk Calendar'!$B$11:$B$60,0),MATCH(L$10, 'Risk Calendar'!$E$10:$P$10, 0)),"")</f>
        <v>0</v>
      </c>
      <c r="M54" s="128">
        <f ca="1">_xlfn.IFNA(INDEX('Risk Calendar'!$E$11:$P$60,MATCH($B54,'Risk Calendar'!$B$11:$B$60,0),MATCH(M$10, 'Risk Calendar'!$E$10:$P$10, 0)),"")</f>
        <v>0</v>
      </c>
      <c r="N54" s="128">
        <f ca="1">_xlfn.IFNA(INDEX('Risk Calendar'!$E$11:$P$60,MATCH($B54,'Risk Calendar'!$B$11:$B$60,0),MATCH(N$10, 'Risk Calendar'!$E$10:$P$10, 0)),"")</f>
        <v>0</v>
      </c>
      <c r="O54" s="129">
        <f ca="1">_xlfn.IFNA(INDEX('Risk Calendar'!$E$11:$P$60,MATCH($B54,'Risk Calendar'!$B$11:$B$60,0),MATCH(O$10, 'Risk Calendar'!$E$10:$P$10, 0)),"")</f>
        <v>0</v>
      </c>
    </row>
    <row r="55" spans="1:15" s="123" customFormat="1">
      <c r="A55" s="131">
        <v>0</v>
      </c>
      <c r="B55" s="126">
        <v>0</v>
      </c>
      <c r="C55" s="126">
        <v>0</v>
      </c>
      <c r="D55" s="126">
        <v>0</v>
      </c>
      <c r="E55" s="126">
        <v>0</v>
      </c>
      <c r="F55" s="126">
        <v>0</v>
      </c>
      <c r="G55" s="126">
        <v>0</v>
      </c>
      <c r="H55" s="126">
        <v>0</v>
      </c>
      <c r="I55" s="126">
        <v>0</v>
      </c>
      <c r="J55" s="126">
        <v>0</v>
      </c>
      <c r="L55" s="127">
        <f ca="1">_xlfn.IFNA(INDEX('Risk Calendar'!$E$11:$P$60,MATCH($B55,'Risk Calendar'!$B$11:$B$60,0),MATCH(L$10, 'Risk Calendar'!$E$10:$P$10, 0)),"")</f>
        <v>0</v>
      </c>
      <c r="M55" s="128">
        <f ca="1">_xlfn.IFNA(INDEX('Risk Calendar'!$E$11:$P$60,MATCH($B55,'Risk Calendar'!$B$11:$B$60,0),MATCH(M$10, 'Risk Calendar'!$E$10:$P$10, 0)),"")</f>
        <v>0</v>
      </c>
      <c r="N55" s="128">
        <f ca="1">_xlfn.IFNA(INDEX('Risk Calendar'!$E$11:$P$60,MATCH($B55,'Risk Calendar'!$B$11:$B$60,0),MATCH(N$10, 'Risk Calendar'!$E$10:$P$10, 0)),"")</f>
        <v>0</v>
      </c>
      <c r="O55" s="129">
        <f ca="1">_xlfn.IFNA(INDEX('Risk Calendar'!$E$11:$P$60,MATCH($B55,'Risk Calendar'!$B$11:$B$60,0),MATCH(O$10, 'Risk Calendar'!$E$10:$P$10, 0)),"")</f>
        <v>0</v>
      </c>
    </row>
    <row r="56" spans="1:15" s="123" customFormat="1">
      <c r="A56" s="131">
        <v>0</v>
      </c>
      <c r="B56" s="126">
        <v>0</v>
      </c>
      <c r="C56" s="126">
        <v>0</v>
      </c>
      <c r="D56" s="126">
        <v>0</v>
      </c>
      <c r="E56" s="126">
        <v>0</v>
      </c>
      <c r="F56" s="126">
        <v>0</v>
      </c>
      <c r="G56" s="126">
        <v>0</v>
      </c>
      <c r="H56" s="126">
        <v>0</v>
      </c>
      <c r="I56" s="126">
        <v>0</v>
      </c>
      <c r="J56" s="126">
        <v>0</v>
      </c>
      <c r="L56" s="127">
        <f ca="1">_xlfn.IFNA(INDEX('Risk Calendar'!$E$11:$P$60,MATCH($B56,'Risk Calendar'!$B$11:$B$60,0),MATCH(L$10, 'Risk Calendar'!$E$10:$P$10, 0)),"")</f>
        <v>0</v>
      </c>
      <c r="M56" s="128">
        <f ca="1">_xlfn.IFNA(INDEX('Risk Calendar'!$E$11:$P$60,MATCH($B56,'Risk Calendar'!$B$11:$B$60,0),MATCH(M$10, 'Risk Calendar'!$E$10:$P$10, 0)),"")</f>
        <v>0</v>
      </c>
      <c r="N56" s="128">
        <f ca="1">_xlfn.IFNA(INDEX('Risk Calendar'!$E$11:$P$60,MATCH($B56,'Risk Calendar'!$B$11:$B$60,0),MATCH(N$10, 'Risk Calendar'!$E$10:$P$10, 0)),"")</f>
        <v>0</v>
      </c>
      <c r="O56" s="129">
        <f ca="1">_xlfn.IFNA(INDEX('Risk Calendar'!$E$11:$P$60,MATCH($B56,'Risk Calendar'!$B$11:$B$60,0),MATCH(O$10, 'Risk Calendar'!$E$10:$P$10, 0)),"")</f>
        <v>0</v>
      </c>
    </row>
    <row r="57" spans="1:15" s="123" customFormat="1">
      <c r="A57" s="131">
        <v>0</v>
      </c>
      <c r="B57" s="126">
        <v>0</v>
      </c>
      <c r="C57" s="126">
        <v>0</v>
      </c>
      <c r="D57" s="126">
        <v>0</v>
      </c>
      <c r="E57" s="126">
        <v>0</v>
      </c>
      <c r="F57" s="126">
        <v>0</v>
      </c>
      <c r="G57" s="126">
        <v>0</v>
      </c>
      <c r="H57" s="126">
        <v>0</v>
      </c>
      <c r="I57" s="126">
        <v>0</v>
      </c>
      <c r="J57" s="126">
        <v>0</v>
      </c>
      <c r="L57" s="127">
        <f ca="1">_xlfn.IFNA(INDEX('Risk Calendar'!$E$11:$P$60,MATCH($B57,'Risk Calendar'!$B$11:$B$60,0),MATCH(L$10, 'Risk Calendar'!$E$10:$P$10, 0)),"")</f>
        <v>0</v>
      </c>
      <c r="M57" s="128">
        <f ca="1">_xlfn.IFNA(INDEX('Risk Calendar'!$E$11:$P$60,MATCH($B57,'Risk Calendar'!$B$11:$B$60,0),MATCH(M$10, 'Risk Calendar'!$E$10:$P$10, 0)),"")</f>
        <v>0</v>
      </c>
      <c r="N57" s="128">
        <f ca="1">_xlfn.IFNA(INDEX('Risk Calendar'!$E$11:$P$60,MATCH($B57,'Risk Calendar'!$B$11:$B$60,0),MATCH(N$10, 'Risk Calendar'!$E$10:$P$10, 0)),"")</f>
        <v>0</v>
      </c>
      <c r="O57" s="129">
        <f ca="1">_xlfn.IFNA(INDEX('Risk Calendar'!$E$11:$P$60,MATCH($B57,'Risk Calendar'!$B$11:$B$60,0),MATCH(O$10, 'Risk Calendar'!$E$10:$P$10, 0)),"")</f>
        <v>0</v>
      </c>
    </row>
    <row r="58" spans="1:15" s="123" customFormat="1">
      <c r="A58" s="131">
        <v>0</v>
      </c>
      <c r="B58" s="126">
        <v>0</v>
      </c>
      <c r="C58" s="126">
        <v>0</v>
      </c>
      <c r="D58" s="126">
        <v>0</v>
      </c>
      <c r="E58" s="126">
        <v>0</v>
      </c>
      <c r="F58" s="126">
        <v>0</v>
      </c>
      <c r="G58" s="126">
        <v>0</v>
      </c>
      <c r="H58" s="126">
        <v>0</v>
      </c>
      <c r="I58" s="126">
        <v>0</v>
      </c>
      <c r="J58" s="126">
        <v>0</v>
      </c>
      <c r="L58" s="127">
        <f ca="1">_xlfn.IFNA(INDEX('Risk Calendar'!$E$11:$P$60,MATCH($B58,'Risk Calendar'!$B$11:$B$60,0),MATCH(L$10, 'Risk Calendar'!$E$10:$P$10, 0)),"")</f>
        <v>0</v>
      </c>
      <c r="M58" s="128">
        <f ca="1">_xlfn.IFNA(INDEX('Risk Calendar'!$E$11:$P$60,MATCH($B58,'Risk Calendar'!$B$11:$B$60,0),MATCH(M$10, 'Risk Calendar'!$E$10:$P$10, 0)),"")</f>
        <v>0</v>
      </c>
      <c r="N58" s="128">
        <f ca="1">_xlfn.IFNA(INDEX('Risk Calendar'!$E$11:$P$60,MATCH($B58,'Risk Calendar'!$B$11:$B$60,0),MATCH(N$10, 'Risk Calendar'!$E$10:$P$10, 0)),"")</f>
        <v>0</v>
      </c>
      <c r="O58" s="129">
        <f ca="1">_xlfn.IFNA(INDEX('Risk Calendar'!$E$11:$P$60,MATCH($B58,'Risk Calendar'!$B$11:$B$60,0),MATCH(O$10, 'Risk Calendar'!$E$10:$P$10, 0)),"")</f>
        <v>0</v>
      </c>
    </row>
    <row r="59" spans="1:15" s="123" customFormat="1">
      <c r="A59" s="131">
        <v>0</v>
      </c>
      <c r="B59" s="126">
        <v>0</v>
      </c>
      <c r="C59" s="126">
        <v>0</v>
      </c>
      <c r="D59" s="126">
        <v>0</v>
      </c>
      <c r="E59" s="126">
        <v>0</v>
      </c>
      <c r="F59" s="126">
        <v>0</v>
      </c>
      <c r="G59" s="126">
        <v>0</v>
      </c>
      <c r="H59" s="126">
        <v>0</v>
      </c>
      <c r="I59" s="126">
        <v>0</v>
      </c>
      <c r="J59" s="126">
        <v>0</v>
      </c>
      <c r="L59" s="127">
        <f ca="1">_xlfn.IFNA(INDEX('Risk Calendar'!$E$11:$P$60,MATCH($B59,'Risk Calendar'!$B$11:$B$60,0),MATCH(L$10, 'Risk Calendar'!$E$10:$P$10, 0)),"")</f>
        <v>0</v>
      </c>
      <c r="M59" s="128">
        <f ca="1">_xlfn.IFNA(INDEX('Risk Calendar'!$E$11:$P$60,MATCH($B59,'Risk Calendar'!$B$11:$B$60,0),MATCH(M$10, 'Risk Calendar'!$E$10:$P$10, 0)),"")</f>
        <v>0</v>
      </c>
      <c r="N59" s="128">
        <f ca="1">_xlfn.IFNA(INDEX('Risk Calendar'!$E$11:$P$60,MATCH($B59,'Risk Calendar'!$B$11:$B$60,0),MATCH(N$10, 'Risk Calendar'!$E$10:$P$10, 0)),"")</f>
        <v>0</v>
      </c>
      <c r="O59" s="129">
        <f ca="1">_xlfn.IFNA(INDEX('Risk Calendar'!$E$11:$P$60,MATCH($B59,'Risk Calendar'!$B$11:$B$60,0),MATCH(O$10, 'Risk Calendar'!$E$10:$P$10, 0)),"")</f>
        <v>0</v>
      </c>
    </row>
    <row r="60" spans="1:15" s="123" customFormat="1">
      <c r="A60" s="131">
        <v>0</v>
      </c>
      <c r="B60" s="126">
        <v>0</v>
      </c>
      <c r="C60" s="126">
        <v>0</v>
      </c>
      <c r="D60" s="126">
        <v>0</v>
      </c>
      <c r="E60" s="126">
        <v>0</v>
      </c>
      <c r="F60" s="126">
        <v>0</v>
      </c>
      <c r="G60" s="126">
        <v>0</v>
      </c>
      <c r="H60" s="126">
        <v>0</v>
      </c>
      <c r="I60" s="126">
        <v>0</v>
      </c>
      <c r="J60" s="126">
        <v>0</v>
      </c>
      <c r="L60" s="127">
        <f ca="1">_xlfn.IFNA(INDEX('Risk Calendar'!$E$11:$P$60,MATCH($B60,'Risk Calendar'!$B$11:$B$60,0),MATCH(L$10, 'Risk Calendar'!$E$10:$P$10, 0)),"")</f>
        <v>0</v>
      </c>
      <c r="M60" s="128">
        <f ca="1">_xlfn.IFNA(INDEX('Risk Calendar'!$E$11:$P$60,MATCH($B60,'Risk Calendar'!$B$11:$B$60,0),MATCH(M$10, 'Risk Calendar'!$E$10:$P$10, 0)),"")</f>
        <v>0</v>
      </c>
      <c r="N60" s="128">
        <f ca="1">_xlfn.IFNA(INDEX('Risk Calendar'!$E$11:$P$60,MATCH($B60,'Risk Calendar'!$B$11:$B$60,0),MATCH(N$10, 'Risk Calendar'!$E$10:$P$10, 0)),"")</f>
        <v>0</v>
      </c>
      <c r="O60" s="129">
        <f ca="1">_xlfn.IFNA(INDEX('Risk Calendar'!$E$11:$P$60,MATCH($B60,'Risk Calendar'!$B$11:$B$60,0),MATCH(O$10, 'Risk Calendar'!$E$10:$P$10, 0)),"")</f>
        <v>0</v>
      </c>
    </row>
  </sheetData>
  <sheetProtection algorithmName="SHA-512" hashValue="u8S1T97qjFcVR0J7bQ5vSt5kiHVPyoIo7QfcdLajpNftNVmFUhTiCt2ve2IEVY3mdgYNlLF+nbhYzIVy4RCzgw==" saltValue="hyANf01bWgBfAo1eiCpgyg==" spinCount="100000" sheet="1" objects="1" scenarios="1" selectLockedCells="1"/>
  <mergeCells count="1">
    <mergeCell ref="L6:O7"/>
  </mergeCells>
  <conditionalFormatting sqref="L11:O60">
    <cfRule type="expression" dxfId="37" priority="6">
      <formula>AND($B11&lt;&gt;"", L11="")</formula>
    </cfRule>
  </conditionalFormatting>
  <pageMargins left="0.70866141732283472" right="0.70866141732283472" top="0.74803149606299213" bottom="0.74803149606299213" header="0.31496062992125984" footer="0.31496062992125984"/>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4" operator="equal" id="{24EBF572-F13B-4DA7-91E7-D4B4989B244B}">
            <xm:f>Helper!$Z$6</xm:f>
            <x14:dxf>
              <font>
                <color theme="0"/>
              </font>
              <fill>
                <patternFill>
                  <bgColor rgb="FFFF0000"/>
                </patternFill>
              </fill>
            </x14:dxf>
          </x14:cfRule>
          <x14:cfRule type="cellIs" priority="35" operator="equal" id="{0EC2FAF7-01CE-4BF3-9000-9C0F0F08086A}">
            <xm:f>Helper!$Z$5</xm:f>
            <x14:dxf>
              <fill>
                <patternFill>
                  <bgColor rgb="FFFFC000"/>
                </patternFill>
              </fill>
            </x14:dxf>
          </x14:cfRule>
          <x14:cfRule type="cellIs" priority="36" operator="equal" id="{27409719-ABAC-44F1-883B-4233738F4B38}">
            <xm:f>Helper!$Z$4</xm:f>
            <x14:dxf>
              <fill>
                <patternFill>
                  <bgColor rgb="FFEBE600"/>
                </patternFill>
              </fill>
            </x14:dxf>
          </x14:cfRule>
          <x14:cfRule type="cellIs" priority="37" operator="equal" id="{27E76D98-FBAC-4A61-9FD0-66E7FFF6E7D7}">
            <xm:f>Helper!$Z$3</xm:f>
            <x14:dxf>
              <fill>
                <patternFill>
                  <bgColor rgb="FF92D050"/>
                </patternFill>
              </fill>
            </x14:dxf>
          </x14:cfRule>
          <x14:cfRule type="cellIs" priority="38" operator="equal" id="{FD5829CE-1364-46A7-A0E3-C4E7B82AD93D}">
            <xm:f>Helper!$Z$2</xm:f>
            <x14:dxf>
              <fill>
                <patternFill>
                  <bgColor rgb="FF00B050"/>
                </patternFill>
              </fill>
            </x14:dxf>
          </x14:cfRule>
          <xm:sqref>C11:C35</xm:sqref>
        </x14:conditionalFormatting>
        <x14:conditionalFormatting xmlns:xm="http://schemas.microsoft.com/office/excel/2006/main">
          <x14:cfRule type="cellIs" priority="29" operator="equal" id="{1C7E26FC-E95C-4586-A0C6-D0CCC52D5F9D}">
            <xm:f>Helper!$G$6</xm:f>
            <x14:dxf>
              <font>
                <color theme="0"/>
              </font>
              <fill>
                <patternFill>
                  <bgColor rgb="FF1F4E78"/>
                </patternFill>
              </fill>
            </x14:dxf>
          </x14:cfRule>
          <x14:cfRule type="cellIs" priority="30" operator="equal" id="{E769A721-6EFA-4CCE-BA50-6DFF5C32A7CF}">
            <xm:f>Helper!$G$5</xm:f>
            <x14:dxf>
              <font>
                <color theme="0"/>
              </font>
              <fill>
                <patternFill>
                  <bgColor rgb="FF2F75B5"/>
                </patternFill>
              </fill>
            </x14:dxf>
          </x14:cfRule>
          <x14:cfRule type="cellIs" priority="31" operator="equal" id="{E5E66D7C-6FD7-4FAD-9670-9E4D5765EDE7}">
            <xm:f>Helper!$G$4</xm:f>
            <x14:dxf>
              <fill>
                <patternFill>
                  <bgColor rgb="FF9BC2E6"/>
                </patternFill>
              </fill>
            </x14:dxf>
          </x14:cfRule>
          <x14:cfRule type="cellIs" priority="32" operator="equal" id="{FE210688-80B4-4FE7-BAE7-E15449891B61}">
            <xm:f>Helper!$G$3</xm:f>
            <x14:dxf>
              <fill>
                <patternFill>
                  <bgColor rgb="FFBDD7EE"/>
                </patternFill>
              </fill>
            </x14:dxf>
          </x14:cfRule>
          <x14:cfRule type="cellIs" priority="33" operator="equal" id="{EB017945-E8E7-4A66-82FE-DFAC5BE233AC}">
            <xm:f>Helper!$G$2</xm:f>
            <x14:dxf>
              <fill>
                <patternFill>
                  <bgColor rgb="FFDDEBF7"/>
                </patternFill>
              </fill>
            </x14:dxf>
          </x14:cfRule>
          <xm:sqref>F11:F35</xm:sqref>
        </x14:conditionalFormatting>
        <x14:conditionalFormatting xmlns:xm="http://schemas.microsoft.com/office/excel/2006/main">
          <x14:cfRule type="cellIs" priority="19" operator="equal" id="{9C152DC0-6A73-4954-A435-B0C9BD47BF0D}">
            <xm:f>Helper!$T$6</xm:f>
            <x14:dxf>
              <font>
                <color theme="0"/>
              </font>
              <fill>
                <patternFill>
                  <bgColor rgb="FFFF0000"/>
                </patternFill>
              </fill>
            </x14:dxf>
          </x14:cfRule>
          <x14:cfRule type="cellIs" priority="20" operator="equal" id="{23E59AD8-E140-445B-BBC9-7C2C2DA14534}">
            <xm:f>Helper!$T$5</xm:f>
            <x14:dxf>
              <fill>
                <patternFill>
                  <bgColor rgb="FFFFC000"/>
                </patternFill>
              </fill>
            </x14:dxf>
          </x14:cfRule>
          <x14:cfRule type="cellIs" priority="21" operator="equal" id="{F2761A18-C032-46BB-91A6-09B925FC5B69}">
            <xm:f>Helper!$T$4</xm:f>
            <x14:dxf>
              <fill>
                <patternFill>
                  <bgColor rgb="FFEBE600"/>
                </patternFill>
              </fill>
            </x14:dxf>
          </x14:cfRule>
          <x14:cfRule type="cellIs" priority="22" operator="equal" id="{F2B0873A-46B8-429B-A0E2-56281AFA941F}">
            <xm:f>Helper!$T$3</xm:f>
            <x14:dxf>
              <fill>
                <patternFill>
                  <bgColor rgb="FF92D050"/>
                </patternFill>
              </fill>
            </x14:dxf>
          </x14:cfRule>
          <x14:cfRule type="cellIs" priority="23" operator="equal" id="{AAF31EB1-F1D5-4E38-AAFC-50DB8DAD716E}">
            <xm:f>Helper!$T$2</xm:f>
            <x14:dxf>
              <fill>
                <patternFill>
                  <bgColor rgb="FF00B050"/>
                </patternFill>
              </fill>
            </x14:dxf>
          </x14:cfRule>
          <xm:sqref>G11:G35</xm:sqref>
        </x14:conditionalFormatting>
        <x14:conditionalFormatting xmlns:xm="http://schemas.microsoft.com/office/excel/2006/main">
          <x14:cfRule type="cellIs" priority="1" operator="equal" id="{6AE567E9-04FD-4022-B438-8D7531B33DAF}">
            <xm:f>Helper!$M$6</xm:f>
            <x14:dxf>
              <font>
                <color theme="0"/>
              </font>
              <fill>
                <patternFill>
                  <bgColor rgb="FF1F4E78"/>
                </patternFill>
              </fill>
            </x14:dxf>
          </x14:cfRule>
          <x14:cfRule type="cellIs" priority="2" operator="equal" id="{7E50BBD3-2C63-4127-B3CC-6A4A29C48FD9}">
            <xm:f>Helper!$M$5</xm:f>
            <x14:dxf>
              <font>
                <color theme="0"/>
              </font>
              <fill>
                <patternFill>
                  <bgColor rgb="FF2F75B5"/>
                </patternFill>
              </fill>
            </x14:dxf>
          </x14:cfRule>
          <x14:cfRule type="cellIs" priority="3" operator="equal" id="{503C09C7-2907-4467-819F-D6116161FD2C}">
            <xm:f>Helper!$M$4</xm:f>
            <x14:dxf>
              <fill>
                <patternFill>
                  <bgColor rgb="FF9BC2E6"/>
                </patternFill>
              </fill>
            </x14:dxf>
          </x14:cfRule>
          <x14:cfRule type="cellIs" priority="4" operator="equal" id="{F3A13FFB-805A-4152-9257-AF4C0C973B17}">
            <xm:f>Helper!$M$3</xm:f>
            <x14:dxf>
              <fill>
                <patternFill>
                  <bgColor rgb="FFBDD7EE"/>
                </patternFill>
              </fill>
            </x14:dxf>
          </x14:cfRule>
          <x14:cfRule type="cellIs" priority="5" operator="equal" id="{4BF70F8D-9A04-478D-83FE-154E59804857}">
            <xm:f>Helper!$M$2</xm:f>
            <x14:dxf>
              <fill>
                <patternFill>
                  <bgColor rgb="FFDDEBF7"/>
                </patternFill>
              </fill>
            </x14:dxf>
          </x14:cfRule>
          <xm:sqref>H11:H35</xm:sqref>
        </x14:conditionalFormatting>
        <x14:conditionalFormatting xmlns:xm="http://schemas.microsoft.com/office/excel/2006/main">
          <x14:cfRule type="cellIs" priority="14" operator="equal" id="{168FAE6C-C77E-40CA-A361-808533920AAC}">
            <xm:f>Helper!$P$6</xm:f>
            <x14:dxf>
              <font>
                <color theme="0"/>
              </font>
              <fill>
                <patternFill>
                  <bgColor rgb="FF1F4E78"/>
                </patternFill>
              </fill>
            </x14:dxf>
          </x14:cfRule>
          <x14:cfRule type="cellIs" priority="15" operator="equal" id="{C65A06F5-5395-4116-820E-C95A1CD557B3}">
            <xm:f>Helper!$P$5</xm:f>
            <x14:dxf>
              <font>
                <color theme="0"/>
              </font>
              <fill>
                <patternFill>
                  <bgColor rgb="FF2F75B5"/>
                </patternFill>
              </fill>
            </x14:dxf>
          </x14:cfRule>
          <x14:cfRule type="cellIs" priority="16" operator="equal" id="{6A6A2F9C-D53B-4090-8F27-0E17628215EB}">
            <xm:f>Helper!$P$4</xm:f>
            <x14:dxf>
              <fill>
                <patternFill>
                  <bgColor rgb="FF9BC2E6"/>
                </patternFill>
              </fill>
            </x14:dxf>
          </x14:cfRule>
          <x14:cfRule type="cellIs" priority="17" operator="equal" id="{2B62A267-A77A-47F3-99D3-5C8E4916D0AC}">
            <xm:f>Helper!$P$3</xm:f>
            <x14:dxf>
              <fill>
                <patternFill>
                  <bgColor rgb="FFBDD7EE"/>
                </patternFill>
              </fill>
            </x14:dxf>
          </x14:cfRule>
          <x14:cfRule type="cellIs" priority="18" operator="equal" id="{18362DF8-DC87-44C1-A30B-9230078C3CD0}">
            <xm:f>Helper!$P$2</xm:f>
            <x14:dxf>
              <fill>
                <patternFill>
                  <bgColor rgb="FFDDEBF7"/>
                </patternFill>
              </fill>
            </x14:dxf>
          </x14:cfRule>
          <xm:sqref>I11:I35</xm:sqref>
        </x14:conditionalFormatting>
        <x14:conditionalFormatting xmlns:xm="http://schemas.microsoft.com/office/excel/2006/main">
          <x14:cfRule type="cellIs" priority="11" operator="equal" id="{207064B8-40BE-46EC-A571-72CD2BE93FE8}">
            <xm:f>Helper!$V$4</xm:f>
            <x14:dxf>
              <font>
                <color theme="0"/>
              </font>
              <fill>
                <patternFill>
                  <bgColor rgb="FF1F4E78"/>
                </patternFill>
              </fill>
            </x14:dxf>
          </x14:cfRule>
          <x14:cfRule type="cellIs" priority="12" operator="equal" id="{4EECA8E7-612B-415F-87B9-3C4AB6BCFE7E}">
            <xm:f>Helper!$V$3</xm:f>
            <x14:dxf>
              <fill>
                <patternFill>
                  <bgColor rgb="FF9BC2E6"/>
                </patternFill>
              </fill>
            </x14:dxf>
          </x14:cfRule>
          <x14:cfRule type="cellIs" priority="13" operator="equal" id="{B5981AF2-5516-4812-943F-EF18983566A6}">
            <xm:f>Helper!$V$2</xm:f>
            <x14:dxf>
              <fill>
                <patternFill>
                  <bgColor rgb="FFDDEBF7"/>
                </patternFill>
              </fill>
            </x14:dxf>
          </x14:cfRule>
          <xm:sqref>J11:J35</xm:sqref>
        </x14:conditionalFormatting>
        <x14:conditionalFormatting xmlns:xm="http://schemas.microsoft.com/office/excel/2006/main">
          <x14:cfRule type="cellIs" priority="7" operator="equal" id="{16D0ED83-592D-421D-96E5-B5D19A8CA5AE}">
            <xm:f>Helper!$E$5</xm:f>
            <x14:dxf>
              <font>
                <color rgb="FFFF0000"/>
              </font>
              <fill>
                <patternFill>
                  <bgColor rgb="FFFF0000"/>
                </patternFill>
              </fill>
            </x14:dxf>
          </x14:cfRule>
          <x14:cfRule type="cellIs" priority="8" operator="equal" id="{00AD660B-3895-4CF5-A366-15A46FADEEB8}">
            <xm:f>Helper!$E$4</xm:f>
            <x14:dxf>
              <font>
                <color rgb="FFFFC000"/>
              </font>
              <fill>
                <patternFill>
                  <bgColor rgb="FFFFC000"/>
                </patternFill>
              </fill>
            </x14:dxf>
          </x14:cfRule>
          <x14:cfRule type="cellIs" priority="9" operator="equal" id="{50FD80A4-8623-4157-A3FF-8A7845E51460}">
            <xm:f>Helper!$E$3</xm:f>
            <x14:dxf>
              <font>
                <color rgb="FFEBE600"/>
              </font>
              <fill>
                <patternFill>
                  <bgColor rgb="FFEBE600"/>
                </patternFill>
              </fill>
            </x14:dxf>
          </x14:cfRule>
          <x14:cfRule type="cellIs" priority="10" operator="equal" id="{043FA65F-E156-40CE-953B-660DBD3A552E}">
            <xm:f>Helper!$E$2</xm:f>
            <x14:dxf>
              <font>
                <color rgb="FF92D050"/>
              </font>
              <fill>
                <patternFill>
                  <bgColor rgb="FF92D050"/>
                </patternFill>
              </fill>
            </x14:dxf>
          </x14:cfRule>
          <xm:sqref>L11:O60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290D-2FB7-4538-875F-9429DA0506F3}">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E6AC-EF76-4966-989A-C09F3CDDB201}">
  <sheetPr codeName="Sheet15">
    <pageSetUpPr fitToPage="1"/>
  </sheetPr>
  <dimension ref="A1:J14"/>
  <sheetViews>
    <sheetView showGridLines="0" topLeftCell="C4" zoomScaleNormal="100" workbookViewId="0">
      <selection activeCell="A4" sqref="A4"/>
    </sheetView>
  </sheetViews>
  <sheetFormatPr defaultColWidth="9.140625" defaultRowHeight="14.45"/>
  <cols>
    <col min="1" max="1" width="6.140625" style="100" customWidth="1"/>
    <col min="2" max="6" width="35.7109375" style="100" customWidth="1"/>
    <col min="7" max="16384" width="9.140625" style="100"/>
  </cols>
  <sheetData>
    <row r="1" spans="1:10" ht="31.15">
      <c r="A1" s="74" t="str">
        <f>INDEX(Languages!$A:$K,MATCH("RL01",Languages!$A:$A,0),MATCH(Language,Languages!$1:$1,0))</f>
        <v>Сажетак нивоа ризика</v>
      </c>
      <c r="B1" s="74"/>
      <c r="C1" s="74"/>
      <c r="D1" s="74"/>
      <c r="E1" s="74"/>
      <c r="F1" s="75" t="str">
        <f>IF(Workshop!$C$5 = 0, "", Workshop!$C$5)</f>
        <v>SERBIA</v>
      </c>
    </row>
    <row r="2" spans="1:10" ht="10.15" customHeight="1"/>
    <row r="3" spans="1:10" ht="5.0999999999999996" customHeight="1">
      <c r="A3" s="101"/>
      <c r="B3" s="102"/>
      <c r="C3" s="102"/>
      <c r="D3" s="102"/>
      <c r="E3" s="102"/>
      <c r="F3" s="103"/>
    </row>
    <row r="4" spans="1:10">
      <c r="A4" s="104"/>
      <c r="B4" s="81" t="str">
        <f>Workshop!$B$5</f>
        <v>Држава/територија/област</v>
      </c>
      <c r="C4" s="82" t="str">
        <f>IF(Workshop!$C$5 = 0, "", Workshop!$C$5)</f>
        <v>SERBIA</v>
      </c>
      <c r="D4" s="105"/>
      <c r="E4" s="105"/>
      <c r="F4" s="106"/>
    </row>
    <row r="5" spans="1:10">
      <c r="A5" s="104"/>
      <c r="B5" s="81" t="str">
        <f>Workshop!$B$6</f>
        <v>Ниво радионице</v>
      </c>
      <c r="C5" s="82" t="str">
        <f>IF(Workshop!$C$6 = 0, "", Workshop!$C$6)</f>
        <v>Локални</v>
      </c>
      <c r="D5" s="105"/>
      <c r="E5" s="105"/>
      <c r="F5" s="106"/>
    </row>
    <row r="6" spans="1:10">
      <c r="A6" s="104"/>
      <c r="B6" s="81" t="str">
        <f>Workshop!$B$7</f>
        <v>Поднационалне области (ако је примењиво)</v>
      </c>
      <c r="C6" s="82" t="str">
        <f>IF(Workshop!$C$7 = 0, "", Workshop!$C$7)</f>
        <v>RAŠKI UPRAVNI OKRUG</v>
      </c>
      <c r="D6" s="105"/>
      <c r="E6" s="105"/>
      <c r="F6" s="106"/>
    </row>
    <row r="7" spans="1:10">
      <c r="A7" s="104"/>
      <c r="B7" s="81" t="str">
        <f>Workshop!$B$8</f>
        <v>Додатне области</v>
      </c>
      <c r="C7" s="82" t="str">
        <f>IF(Workshop!$C$8 = 0, "", Workshop!$C$8)</f>
        <v>Град Краљево</v>
      </c>
      <c r="D7" s="105"/>
      <c r="E7" s="105"/>
      <c r="F7" s="87" t="str">
        <f>INDEX(Languages!$A:$K,MATCH("W07",Languages!$A:$A,0),MATCH(Language,Languages!$1:$1,0)) &amp;":    "&amp;IF(Workshop!$C$10=0,"No Start Date",TEXT(Workshop!$C$10,"d mmm yyy"))&amp;"  -  "&amp;IF(Workshop!$C$11=0,"No End Date",TEXT(Workshop!$C$11,"d mmm yyy"))</f>
        <v>Датум процене:    No Start Date  -  No End Date</v>
      </c>
    </row>
    <row r="8" spans="1:10" ht="5.0999999999999996" customHeight="1">
      <c r="A8" s="107"/>
      <c r="B8" s="108"/>
      <c r="C8" s="90"/>
      <c r="D8" s="108"/>
      <c r="E8" s="108"/>
      <c r="F8" s="109"/>
    </row>
    <row r="10" spans="1:10" ht="18">
      <c r="B10" s="299" t="str">
        <f>INDEX(Languages!$A:$K,MATCH("RL02",Languages!$A:$A,0),MATCH(Language,Languages!$1:$1,0)) &amp; "  →"</f>
        <v>Резиме ризика  →</v>
      </c>
      <c r="C10" s="299"/>
      <c r="D10" s="299"/>
      <c r="E10" s="299"/>
      <c r="F10" s="299"/>
    </row>
    <row r="11" spans="1:10" s="143" customFormat="1" ht="5.0999999999999996" customHeight="1"/>
    <row r="12" spans="1:10" ht="71.25" customHeight="1">
      <c r="B12" s="144" t="str">
        <f>INDEX(Languages!$A:$K,MATCH("RL03",Languages!$A:$A,0),MATCH(Language,Languages!$1:$1,0))</f>
        <v>Веома низак</v>
      </c>
      <c r="C12" s="145" t="str">
        <f>INDEX(Languages!$A:$K,MATCH("RL04",Languages!$A:$A,0),MATCH(Language,Languages!$1:$1,0))</f>
        <v>Низак</v>
      </c>
      <c r="D12" s="146" t="str">
        <f>INDEX(Languages!$A:$K,MATCH("RL05",Languages!$A:$A,0),MATCH(Language,Languages!$1:$1,0))</f>
        <v>Умерен</v>
      </c>
      <c r="E12" s="147" t="str">
        <f>INDEX(Languages!$A:$K,MATCH("RL06",Languages!$A:$A,0),MATCH(Language,Languages!$1:$1,0))</f>
        <v>Висок</v>
      </c>
      <c r="F12" s="148" t="str">
        <f>INDEX(Languages!$A:$K,MATCH("RL07",Languages!$A:$A,0),MATCH(Language,Languages!$1:$1,0))</f>
        <v>Веома висок</v>
      </c>
      <c r="I12" s="149"/>
      <c r="J12" s="150"/>
    </row>
    <row r="13" spans="1:10" s="151" customFormat="1" ht="31.5" customHeight="1">
      <c r="B13" s="152" t="s">
        <v>4469</v>
      </c>
      <c r="C13" s="153" t="s">
        <v>4470</v>
      </c>
      <c r="D13" s="154" t="s">
        <v>4471</v>
      </c>
      <c r="E13" s="155" t="s">
        <v>4472</v>
      </c>
      <c r="F13" s="156" t="s">
        <v>4473</v>
      </c>
    </row>
    <row r="14" spans="1:10" ht="300" customHeight="1">
      <c r="B14" s="157" t="str" cm="1">
        <f t="array" ref="B14">IF(LEN(_xlfn.TEXTJOIN("•",TRUE,IF('Risk Matrix Std'!$J:$J=B$12,'Risk Matrix Std'!$I:$I,""),""))&gt;2, "•" &amp;CHAR(32)&amp;_xlfn.TEXTJOIN(CHAR(10)&amp;"•"&amp;CHAR(32),TRUE,IF('Risk Matrix Std'!$J:$J=B$12,'Risk Matrix Std'!$I:$I,""),""), "")</f>
        <v/>
      </c>
      <c r="C14" s="158" t="str" cm="1">
        <f t="array" ref="C14">IF(LEN(_xlfn.TEXTJOIN("•",TRUE,IF('Risk Matrix Std'!$J:$J=C$12,'Risk Matrix Std'!$I:$I,""),""))&gt;2, "•" &amp;CHAR(32)&amp;_xlfn.TEXTJOIN(CHAR(10)&amp;"•"&amp;CHAR(32),TRUE,IF('Risk Matrix Std'!$J:$J=C$12,'Risk Matrix Std'!$I:$I,""),""), "")</f>
        <v/>
      </c>
      <c r="D14" s="159" t="str" cm="1">
        <f t="array" ref="D14">IF(LEN(_xlfn.TEXTJOIN("•",TRUE,IF('Risk Matrix Std'!$J:$J=D$12,'Risk Matrix Std'!$I:$I,""),""))&gt;2, "•" &amp;CHAR(32)&amp;_xlfn.TEXTJOIN(CHAR(10)&amp;"•"&amp;CHAR(32),TRUE,IF('Risk Matrix Std'!$J:$J=D$12,'Risk Matrix Std'!$I:$I,""),""), "")</f>
        <v>• Поплава</v>
      </c>
      <c r="E14" s="160" t="str" cm="1">
        <f t="array" ref="E14">IF(LEN(_xlfn.TEXTJOIN("•",TRUE,IF('Risk Matrix Std'!$J:$J=E$12,'Risk Matrix Std'!$I:$I,""),""))&gt;2, "•" &amp;CHAR(32)&amp;_xlfn.TEXTJOIN(CHAR(10)&amp;"•"&amp;CHAR(32),TRUE,IF('Risk Matrix Std'!$J:$J=E$12,'Risk Matrix Std'!$I:$I,""),""), "")</f>
        <v>• Сезонски грип
• Грозница Западног Нила</v>
      </c>
      <c r="F14" s="161" t="str" cm="1">
        <f t="array" ref="F14">IF(LEN(_xlfn.TEXTJOIN("•",TRUE,IF('Risk Matrix Std'!$J:$J=F$12,'Risk Matrix Std'!$I:$I,""),""))&gt;2, "•" &amp;CHAR(32)&amp;_xlfn.TEXTJOIN(CHAR(10)&amp;"•"&amp;CHAR(32),TRUE,IF('Risk Matrix Std'!$J:$J=F$12,'Risk Matrix Std'!$I:$I,""),""), "")</f>
        <v>• Загађење ваздуха</v>
      </c>
    </row>
  </sheetData>
  <sheetProtection algorithmName="SHA-512" hashValue="WX3oLjgxevbA9qBBleVxiwSAkR7oVkKq8zmm/rhUrU4qNZNrOi38g/b86Y4wxhXU/Zm84hpihl61FrGkC8EnlA==" saltValue="rqoC8n2gKAFWKyARaNwLww==" spinCount="100000" sheet="1" objects="1" scenarios="1" formatCells="0" formatColumns="0" formatRows="0" selectLockedCells="1"/>
  <mergeCells count="1">
    <mergeCell ref="B10:F10"/>
  </mergeCell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6AAA-6163-4E90-8F8F-A6B4A448FBBE}">
  <sheetPr codeName="Sheet19">
    <tabColor theme="9"/>
    <pageSetUpPr fitToPage="1"/>
  </sheetPr>
  <dimension ref="A1:L162"/>
  <sheetViews>
    <sheetView showGridLines="0" tabSelected="1" topLeftCell="F21" zoomScale="120" zoomScaleNormal="120" workbookViewId="0">
      <selection activeCell="K22" sqref="K22"/>
    </sheetView>
  </sheetViews>
  <sheetFormatPr defaultColWidth="9.140625" defaultRowHeight="14.45"/>
  <cols>
    <col min="1" max="1" width="6.7109375" style="100" customWidth="1"/>
    <col min="2" max="2" width="2.7109375" style="100" customWidth="1"/>
    <col min="3" max="3" width="3.28515625" style="100" hidden="1" customWidth="1"/>
    <col min="4" max="4" width="26.7109375" style="100" customWidth="1"/>
    <col min="5" max="5" width="31" style="100" customWidth="1"/>
    <col min="6" max="6" width="23.28515625" style="100" customWidth="1"/>
    <col min="7" max="7" width="22.7109375" style="100" customWidth="1"/>
    <col min="8" max="10" width="14.85546875" style="100" customWidth="1"/>
    <col min="11" max="12" width="30.42578125" style="100" customWidth="1"/>
    <col min="13" max="16384" width="9.140625" style="100"/>
  </cols>
  <sheetData>
    <row r="1" spans="1:12" ht="31.15">
      <c r="A1" s="74" t="str">
        <f>INDEX(Languages!$A:$K,MATCH("NS01",Languages!$A:$A,0),MATCH(Language,Languages!$1:$1,0))</f>
        <v>Следећи кораци</v>
      </c>
      <c r="B1" s="74"/>
      <c r="C1" s="74"/>
      <c r="D1" s="74"/>
      <c r="E1" s="74"/>
      <c r="F1" s="74"/>
      <c r="G1" s="74"/>
      <c r="H1" s="74"/>
      <c r="I1" s="74"/>
      <c r="J1" s="74"/>
      <c r="K1" s="74"/>
      <c r="L1" s="75" t="str">
        <f>IF(Workshop!$C$5 = 0, "", Workshop!$C$5)</f>
        <v>SERBIA</v>
      </c>
    </row>
    <row r="2" spans="1:12" ht="10.15" customHeight="1"/>
    <row r="3" spans="1:12" ht="5.0999999999999996" customHeight="1">
      <c r="A3" s="101"/>
      <c r="B3" s="102"/>
      <c r="C3" s="102"/>
      <c r="D3" s="102"/>
      <c r="E3" s="102"/>
      <c r="F3" s="102"/>
      <c r="G3" s="102"/>
      <c r="H3" s="102"/>
      <c r="I3" s="102"/>
      <c r="J3" s="102"/>
      <c r="K3" s="102"/>
      <c r="L3" s="103"/>
    </row>
    <row r="4" spans="1:12">
      <c r="A4" s="104"/>
      <c r="B4" s="105"/>
      <c r="C4" s="106"/>
      <c r="D4" s="81" t="str">
        <f>Workshop!$B$5</f>
        <v>Држава/територија/област</v>
      </c>
      <c r="E4" s="82" t="str">
        <f>IF(Workshop!$C$5 = 0, "", Workshop!$C$5)</f>
        <v>SERBIA</v>
      </c>
      <c r="F4" s="83"/>
      <c r="G4" s="105"/>
      <c r="H4" s="105"/>
      <c r="I4" s="105"/>
      <c r="J4" s="105"/>
      <c r="K4" s="105"/>
      <c r="L4" s="106"/>
    </row>
    <row r="5" spans="1:12">
      <c r="A5" s="104"/>
      <c r="B5" s="105"/>
      <c r="C5" s="106"/>
      <c r="D5" s="81" t="str">
        <f>Workshop!$B$6</f>
        <v>Ниво радионице</v>
      </c>
      <c r="E5" s="82" t="str">
        <f>IF(Workshop!$C$6 = 0, "", Workshop!$C$6)</f>
        <v>Локални</v>
      </c>
      <c r="F5" s="83"/>
      <c r="G5" s="105"/>
      <c r="H5" s="105"/>
      <c r="I5" s="105"/>
      <c r="J5" s="105"/>
      <c r="K5" s="105"/>
      <c r="L5" s="106"/>
    </row>
    <row r="6" spans="1:12">
      <c r="A6" s="104"/>
      <c r="B6" s="105"/>
      <c r="C6" s="106"/>
      <c r="D6" s="81" t="str">
        <f>Workshop!$B$7</f>
        <v>Поднационалне области (ако је примењиво)</v>
      </c>
      <c r="E6" s="23" t="s">
        <v>4389</v>
      </c>
      <c r="F6" s="83"/>
      <c r="G6" s="105"/>
      <c r="H6" s="105"/>
      <c r="I6" s="105"/>
      <c r="J6" s="105"/>
      <c r="K6" s="105"/>
      <c r="L6" s="106"/>
    </row>
    <row r="7" spans="1:12">
      <c r="A7" s="104"/>
      <c r="B7" s="105"/>
      <c r="C7" s="106"/>
      <c r="D7" s="81" t="str">
        <f>Workshop!$B$8</f>
        <v>Додатне области</v>
      </c>
      <c r="E7" s="23" t="s">
        <v>4390</v>
      </c>
      <c r="F7" s="83"/>
      <c r="G7" s="105"/>
      <c r="H7" s="105"/>
      <c r="I7" s="105"/>
      <c r="J7" s="105"/>
      <c r="K7" s="105"/>
      <c r="L7" s="87" t="str">
        <f>INDEX(Languages!$A:$K,MATCH("W07",Languages!$A:$A,0),MATCH(Language,Languages!$1:$1,0)) &amp;":    "&amp;IF(Workshop!$C$10=0,"No Start Date",TEXT(Workshop!$C$10,"d mmm yyy"))&amp;"  -  "&amp;IF(Workshop!$C$11=0,"No End Date",TEXT(Workshop!$C$11,"d mmm yyy"))</f>
        <v>Датум процене:    No Start Date  -  No End Date</v>
      </c>
    </row>
    <row r="8" spans="1:12" ht="5.0999999999999996" customHeight="1">
      <c r="A8" s="107"/>
      <c r="B8" s="108"/>
      <c r="C8" s="108"/>
      <c r="D8" s="89"/>
      <c r="E8" s="90"/>
      <c r="F8" s="89"/>
      <c r="G8" s="108"/>
      <c r="H8" s="108"/>
      <c r="I8" s="108"/>
      <c r="J8" s="108"/>
      <c r="K8" s="108"/>
      <c r="L8" s="109"/>
    </row>
    <row r="9" spans="1:12" ht="26.25" customHeight="1"/>
    <row r="10" spans="1:12">
      <c r="D10" s="110" t="str">
        <f>INDEX(Languages!$A:$K,MATCH("D04",Languages!$A:$A,0),MATCH(Language,Languages!$1:$1,0))</f>
        <v>Специфична опасност</v>
      </c>
      <c r="E10" s="111"/>
      <c r="H10" s="112"/>
      <c r="I10" s="112"/>
      <c r="J10" s="112"/>
      <c r="K10" s="112"/>
      <c r="L10" s="112"/>
    </row>
    <row r="11" spans="1:12">
      <c r="D11" s="113"/>
      <c r="E11" s="111"/>
      <c r="F11" s="76"/>
      <c r="G11" s="76"/>
      <c r="H11" s="76"/>
      <c r="I11" s="76"/>
      <c r="J11" s="76"/>
      <c r="K11" s="76"/>
      <c r="L11" s="76"/>
    </row>
    <row r="13" spans="1:12">
      <c r="A13" s="114" t="s">
        <v>4391</v>
      </c>
      <c r="B13" s="114" t="s">
        <v>4474</v>
      </c>
      <c r="C13" s="114" t="s">
        <v>4475</v>
      </c>
      <c r="D13" s="114" t="str">
        <f>INDEX(Languages!$A:$K,MATCH("D04",Languages!$A:$A,0),MATCH(Language,Languages!$1:$1,0))</f>
        <v>Специфична опасност</v>
      </c>
      <c r="E13" s="114" t="str">
        <f>INDEX(Languages!$A:$K,MATCH("NS02",Languages!$A:$A,0),MATCH(Language,Languages!$1:$1,0))</f>
        <v>Приоритетна акција</v>
      </c>
      <c r="F13" s="114" t="str">
        <f>INDEX(Languages!$A:$K,MATCH("NS03",Languages!$A:$A,0),MATCH(Language,Languages!$1:$1,0))</f>
        <v>Географска област(а)/локација</v>
      </c>
      <c r="G13" s="114" t="str">
        <f>INDEX(Languages!$A:$K,MATCH("NS04",Languages!$A:$A,0),MATCH(Language,Languages!$1:$1,0))</f>
        <v>Водећи/одговорни</v>
      </c>
      <c r="H13" s="114" t="str">
        <f>INDEX(Languages!$A:$K,MATCH("NS05",Languages!$A:$A,0),MATCH(Language,Languages!$1:$1,0))</f>
        <v>Рок</v>
      </c>
      <c r="I13" s="114" t="str">
        <f>INDEX(Languages!$A:$K,MATCH("NS06",Languages!$A:$A,0),MATCH(Language,Languages!$1:$1,0))</f>
        <v>Статус</v>
      </c>
      <c r="J13" s="114" t="str">
        <f>INDEX(Languages!$A:$K,MATCH("NS07",Languages!$A:$A,0),MATCH(Language,Languages!$1:$1,0))</f>
        <v>Буџет</v>
      </c>
      <c r="K13" s="114" t="str">
        <f>INDEX(Languages!$A:$K,MATCH("NS08",Languages!$A:$A,0),MATCH(Language,Languages!$1:$1,0))</f>
        <v>Очекивани изазови</v>
      </c>
      <c r="L13" s="114" t="str">
        <f>INDEX(Languages!$A:$K,MATCH("NS09",Languages!$A:$A,0),MATCH(Language,Languages!$1:$1,0))</f>
        <v>Напомене</v>
      </c>
    </row>
    <row r="14" spans="1:12" ht="186.75" customHeight="1">
      <c r="A14" s="115">
        <f t="shared" ref="A14:A72" si="0">IF(D14&lt;&gt;"", ROW()-13, "")</f>
        <v>1</v>
      </c>
      <c r="B14" s="115" t="str">
        <f>_xlfn.IFNA(VLOOKUP($D14, 'Data Input'!$C$13:$AH$16, 32, FALSE),"")</f>
        <v>Висок</v>
      </c>
      <c r="C14" s="115">
        <f>_xlfn.IFNA(VLOOKUP($B14, tblRiskLevel[[Risk Level]:[Score]], 2, FALSE),"")</f>
        <v>4</v>
      </c>
      <c r="D14" s="116" t="s">
        <v>4164</v>
      </c>
      <c r="E14" s="116" t="s">
        <v>4476</v>
      </c>
      <c r="F14" s="116" t="s">
        <v>4390</v>
      </c>
      <c r="G14" s="116" t="s">
        <v>4477</v>
      </c>
      <c r="H14" s="116" t="s">
        <v>4478</v>
      </c>
      <c r="I14" s="116" t="s">
        <v>4478</v>
      </c>
      <c r="J14" s="116" t="s">
        <v>4478</v>
      </c>
      <c r="K14" s="116" t="s">
        <v>4479</v>
      </c>
      <c r="L14" s="116"/>
    </row>
    <row r="15" spans="1:12" ht="409.6">
      <c r="A15" s="117">
        <v>2</v>
      </c>
      <c r="B15" s="115" t="str">
        <f>_xlfn.IFNA(VLOOKUP($D15, 'Data Input'!$C$13:$AH$16, 32, FALSE),"")</f>
        <v>Умерен</v>
      </c>
      <c r="C15" s="115">
        <f>_xlfn.IFNA(VLOOKUP($B15, tblRiskLevel[[Risk Level]:[Score]], 2, FALSE),"")</f>
        <v>3</v>
      </c>
      <c r="D15" s="254" t="s">
        <v>4152</v>
      </c>
      <c r="E15" s="255" t="s">
        <v>4480</v>
      </c>
      <c r="F15" s="254" t="s">
        <v>4390</v>
      </c>
      <c r="G15" s="257" t="s">
        <v>4481</v>
      </c>
      <c r="H15" s="254" t="s">
        <v>4478</v>
      </c>
      <c r="I15" s="254" t="s">
        <v>4478</v>
      </c>
      <c r="J15" s="254" t="s">
        <v>4478</v>
      </c>
      <c r="K15" s="254" t="s">
        <v>4479</v>
      </c>
      <c r="L15" s="255" t="s">
        <v>4482</v>
      </c>
    </row>
    <row r="16" spans="1:12" ht="183">
      <c r="A16" s="115">
        <v>3</v>
      </c>
      <c r="B16" s="115" t="str">
        <f>_xlfn.IFNA(VLOOKUP($D16, 'Data Input'!$C$13:$AH$16, 32, FALSE),"")</f>
        <v>Висок</v>
      </c>
      <c r="C16" s="115">
        <f>_xlfn.IFNA(VLOOKUP($B16, tblRiskLevel[[Risk Level]:[Score]], 2, FALSE),"")</f>
        <v>4</v>
      </c>
      <c r="D16" s="116" t="s">
        <v>4201</v>
      </c>
      <c r="E16" s="228" t="s">
        <v>4483</v>
      </c>
      <c r="F16" s="116" t="s">
        <v>4390</v>
      </c>
      <c r="G16" s="116" t="s">
        <v>4484</v>
      </c>
      <c r="H16" s="116" t="s">
        <v>4478</v>
      </c>
      <c r="I16" s="116" t="s">
        <v>4478</v>
      </c>
      <c r="J16" s="116" t="s">
        <v>4478</v>
      </c>
      <c r="K16" s="116" t="s">
        <v>4485</v>
      </c>
      <c r="L16" s="116"/>
    </row>
    <row r="17" spans="1:12" ht="409.6">
      <c r="A17" s="117">
        <v>4</v>
      </c>
      <c r="B17" s="115" t="str">
        <f>_xlfn.IFNA(VLOOKUP($D17, 'Data Input'!$C$13:$AH$16, 32, FALSE),"")</f>
        <v>Веома висок</v>
      </c>
      <c r="C17" s="115">
        <f>_xlfn.IFNA(VLOOKUP($B17, tblRiskLevel[[Risk Level]:[Score]], 2, FALSE),"")</f>
        <v>5</v>
      </c>
      <c r="D17" s="254" t="s">
        <v>4313</v>
      </c>
      <c r="E17" s="256" t="s">
        <v>4486</v>
      </c>
      <c r="F17" s="254" t="s">
        <v>4390</v>
      </c>
      <c r="G17" s="255" t="s">
        <v>4487</v>
      </c>
      <c r="H17" s="254" t="s">
        <v>4478</v>
      </c>
      <c r="I17" s="254" t="s">
        <v>4478</v>
      </c>
      <c r="J17" s="254" t="s">
        <v>4478</v>
      </c>
      <c r="K17" s="254" t="s">
        <v>4485</v>
      </c>
      <c r="L17" s="254"/>
    </row>
    <row r="18" spans="1:12" ht="152.25">
      <c r="A18" s="115">
        <v>5</v>
      </c>
      <c r="B18" s="115" t="str">
        <f>_xlfn.IFNA(VLOOKUP($D18, 'Data Input'!$C$13:$AH$16, 32, FALSE),"")</f>
        <v/>
      </c>
      <c r="C18" s="115" t="str">
        <f>_xlfn.IFNA(VLOOKUP($B18, tblRiskLevel[[Risk Level]:[Score]], 2, FALSE),"")</f>
        <v/>
      </c>
      <c r="D18" s="116" t="s">
        <v>4166</v>
      </c>
      <c r="E18" s="116" t="s">
        <v>4488</v>
      </c>
      <c r="F18" s="116" t="s">
        <v>4390</v>
      </c>
      <c r="G18" s="116" t="s">
        <v>4489</v>
      </c>
      <c r="H18" s="116" t="s">
        <v>4478</v>
      </c>
      <c r="I18" s="116" t="s">
        <v>4478</v>
      </c>
      <c r="J18" s="116" t="s">
        <v>4478</v>
      </c>
      <c r="K18" s="116" t="s">
        <v>4490</v>
      </c>
      <c r="L18" s="116"/>
    </row>
    <row r="19" spans="1:12" ht="183">
      <c r="A19" s="117">
        <v>6</v>
      </c>
      <c r="B19" s="115" t="str">
        <f>_xlfn.IFNA(VLOOKUP($D19, 'Data Input'!$C$13:$AH$16, 32, FALSE),"")</f>
        <v/>
      </c>
      <c r="C19" s="115" t="str">
        <f>_xlfn.IFNA(VLOOKUP($B19, tblRiskLevel[[Risk Level]:[Score]], 2, FALSE),"")</f>
        <v/>
      </c>
      <c r="D19" s="254" t="s">
        <v>165</v>
      </c>
      <c r="E19" s="254" t="s">
        <v>4491</v>
      </c>
      <c r="F19" s="254" t="s">
        <v>4390</v>
      </c>
      <c r="G19" s="254" t="s">
        <v>4484</v>
      </c>
      <c r="H19" s="254" t="s">
        <v>4478</v>
      </c>
      <c r="I19" s="254" t="s">
        <v>4478</v>
      </c>
      <c r="J19" s="254" t="s">
        <v>4478</v>
      </c>
      <c r="K19" s="254" t="s">
        <v>4490</v>
      </c>
      <c r="L19" s="254" t="s">
        <v>4492</v>
      </c>
    </row>
    <row r="20" spans="1:12" ht="183">
      <c r="A20" s="232">
        <v>7</v>
      </c>
      <c r="B20" s="232" t="str">
        <f>_xlfn.IFNA(VLOOKUP($D21, 'Data Input'!$C$13:$AH$16, 32, FALSE),"")</f>
        <v/>
      </c>
      <c r="C20" s="232" t="str">
        <f>_xlfn.IFNA(VLOOKUP($D21, 'Data Input'!$C$13:$AH$16, 32, FALSE),"")</f>
        <v/>
      </c>
      <c r="D20" s="230" t="s">
        <v>40</v>
      </c>
      <c r="E20" s="230" t="s">
        <v>4493</v>
      </c>
      <c r="F20" s="116" t="s">
        <v>4390</v>
      </c>
      <c r="G20" s="116" t="s">
        <v>4477</v>
      </c>
      <c r="H20" s="116" t="s">
        <v>4478</v>
      </c>
      <c r="I20" s="116" t="s">
        <v>4478</v>
      </c>
      <c r="J20" s="116" t="s">
        <v>4478</v>
      </c>
      <c r="K20" s="116" t="s">
        <v>4490</v>
      </c>
      <c r="L20" s="116"/>
    </row>
    <row r="21" spans="1:12" ht="409.6">
      <c r="A21" s="115">
        <v>8</v>
      </c>
      <c r="B21" s="115" t="str">
        <f>_xlfn.IFNA(VLOOKUP($D22, 'Data Input'!$C$13:$AH$16, 32, FALSE),"")</f>
        <v/>
      </c>
      <c r="C21" s="115" t="str">
        <f>_xlfn.IFNA(VLOOKUP($B21, tblRiskLevel[[Risk Level]:[Score]], 2, FALSE),"")</f>
        <v/>
      </c>
      <c r="D21" s="254" t="s">
        <v>4148</v>
      </c>
      <c r="E21" s="255" t="s">
        <v>4494</v>
      </c>
      <c r="F21" s="254" t="s">
        <v>4390</v>
      </c>
      <c r="G21" s="254" t="s">
        <v>4495</v>
      </c>
      <c r="H21" s="254" t="s">
        <v>4478</v>
      </c>
      <c r="I21" s="254" t="s">
        <v>4478</v>
      </c>
      <c r="J21" s="254" t="s">
        <v>4478</v>
      </c>
      <c r="K21" s="254" t="s">
        <v>4490</v>
      </c>
      <c r="L21" s="254"/>
    </row>
    <row r="22" spans="1:12" ht="213">
      <c r="A22" s="115">
        <v>9</v>
      </c>
      <c r="B22" s="115" t="str">
        <f>_xlfn.IFNA(VLOOKUP($D22, 'Data Input'!$C$13:$AH$16, 32, FALSE),"")</f>
        <v/>
      </c>
      <c r="C22" s="115" t="str">
        <f>_xlfn.IFNA(VLOOKUP($B22, tblRiskLevel[[Risk Level]:[Score]], 2, FALSE),"")</f>
        <v/>
      </c>
      <c r="D22" s="230" t="s">
        <v>4136</v>
      </c>
      <c r="E22" s="231" t="s">
        <v>4496</v>
      </c>
      <c r="F22" s="230" t="s">
        <v>4390</v>
      </c>
      <c r="G22" s="258" t="s">
        <v>4497</v>
      </c>
      <c r="H22" s="230" t="s">
        <v>4478</v>
      </c>
      <c r="I22" s="230" t="s">
        <v>4478</v>
      </c>
      <c r="J22" s="230" t="s">
        <v>4478</v>
      </c>
      <c r="K22" s="116" t="s">
        <v>4490</v>
      </c>
      <c r="L22" s="230"/>
    </row>
    <row r="23" spans="1:12" ht="409.6">
      <c r="A23" s="117">
        <v>10</v>
      </c>
      <c r="B23" s="115" t="str">
        <f>_xlfn.IFNA(VLOOKUP($D23, 'Data Input'!$C$13:$AH$16, 32, FALSE),"")</f>
        <v/>
      </c>
      <c r="C23" s="115" t="str">
        <f>_xlfn.IFNA(VLOOKUP($B23, tblRiskLevel[[Risk Level]:[Score]], 2, FALSE),"")</f>
        <v/>
      </c>
      <c r="D23" s="118" t="s">
        <v>4154</v>
      </c>
      <c r="E23" s="118" t="s">
        <v>4498</v>
      </c>
      <c r="F23" s="118" t="s">
        <v>4390</v>
      </c>
      <c r="G23" s="118" t="s">
        <v>4499</v>
      </c>
      <c r="H23" s="118" t="s">
        <v>4478</v>
      </c>
      <c r="I23" s="118" t="s">
        <v>4478</v>
      </c>
      <c r="J23" s="118" t="s">
        <v>4478</v>
      </c>
      <c r="K23" s="254" t="s">
        <v>4490</v>
      </c>
      <c r="L23" s="118"/>
    </row>
    <row r="24" spans="1:12" ht="183">
      <c r="A24" s="115">
        <v>11</v>
      </c>
      <c r="B24" s="115" t="str">
        <f>_xlfn.IFNA(VLOOKUP($D24, 'Data Input'!$C$13:$AH$16, 32, FALSE),"")</f>
        <v/>
      </c>
      <c r="C24" s="115" t="str">
        <f>_xlfn.IFNA(VLOOKUP($B24, tblRiskLevel[[Risk Level]:[Score]], 2, FALSE),"")</f>
        <v/>
      </c>
      <c r="D24" s="116" t="s">
        <v>167</v>
      </c>
      <c r="E24" s="228" t="s">
        <v>4500</v>
      </c>
      <c r="F24" s="116" t="s">
        <v>4390</v>
      </c>
      <c r="G24" s="116" t="s">
        <v>4484</v>
      </c>
      <c r="H24" s="116" t="s">
        <v>4478</v>
      </c>
      <c r="I24" s="116" t="s">
        <v>4478</v>
      </c>
      <c r="J24" s="116" t="s">
        <v>4478</v>
      </c>
      <c r="K24" s="116" t="s">
        <v>4490</v>
      </c>
      <c r="L24" s="116"/>
    </row>
    <row r="25" spans="1:12">
      <c r="A25" s="117" t="str">
        <f t="shared" si="0"/>
        <v/>
      </c>
      <c r="B25" s="115" t="str">
        <f>_xlfn.IFNA(VLOOKUP($D25, 'Data Input'!$C$13:$AH$16, 32, FALSE),"")</f>
        <v/>
      </c>
      <c r="C25" s="115" t="str">
        <f>_xlfn.IFNA(VLOOKUP($B25, tblRiskLevel[[Risk Level]:[Score]], 2, FALSE),"")</f>
        <v/>
      </c>
      <c r="D25" s="118"/>
      <c r="E25" s="118"/>
      <c r="F25" s="118"/>
      <c r="G25" s="118"/>
      <c r="H25" s="118"/>
      <c r="I25" s="118"/>
      <c r="J25" s="118"/>
      <c r="K25" s="118"/>
      <c r="L25" s="118"/>
    </row>
    <row r="26" spans="1:12">
      <c r="A26" s="115" t="str">
        <f t="shared" si="0"/>
        <v/>
      </c>
      <c r="B26" s="115" t="str">
        <f>_xlfn.IFNA(VLOOKUP($D26, 'Data Input'!$C$13:$AH$16, 32, FALSE),"")</f>
        <v/>
      </c>
      <c r="C26" s="115" t="str">
        <f>_xlfn.IFNA(VLOOKUP($B26, tblRiskLevel[[Risk Level]:[Score]], 2, FALSE),"")</f>
        <v/>
      </c>
      <c r="D26" s="116"/>
      <c r="E26" s="116"/>
      <c r="F26" s="116"/>
      <c r="G26" s="116"/>
      <c r="H26" s="116"/>
      <c r="I26" s="116"/>
      <c r="J26" s="116"/>
      <c r="K26" s="116"/>
      <c r="L26" s="116"/>
    </row>
    <row r="27" spans="1:12">
      <c r="A27" s="117" t="str">
        <f t="shared" si="0"/>
        <v/>
      </c>
      <c r="B27" s="115" t="str">
        <f>_xlfn.IFNA(VLOOKUP($D27, 'Data Input'!$C$13:$AH$16, 32, FALSE),"")</f>
        <v/>
      </c>
      <c r="C27" s="115" t="str">
        <f>_xlfn.IFNA(VLOOKUP($B27, tblRiskLevel[[Risk Level]:[Score]], 2, FALSE),"")</f>
        <v/>
      </c>
      <c r="D27" s="118"/>
      <c r="E27" s="118"/>
      <c r="F27" s="118"/>
      <c r="G27" s="118"/>
      <c r="H27" s="118"/>
      <c r="I27" s="118"/>
      <c r="J27" s="118"/>
      <c r="K27" s="118"/>
      <c r="L27" s="118"/>
    </row>
    <row r="28" spans="1:12">
      <c r="A28" s="115" t="str">
        <f t="shared" si="0"/>
        <v/>
      </c>
      <c r="B28" s="115" t="str">
        <f>_xlfn.IFNA(VLOOKUP($D28, 'Data Input'!$C$13:$AH$16, 32, FALSE),"")</f>
        <v/>
      </c>
      <c r="C28" s="115" t="str">
        <f>_xlfn.IFNA(VLOOKUP($B28, tblRiskLevel[[Risk Level]:[Score]], 2, FALSE),"")</f>
        <v/>
      </c>
      <c r="D28" s="116"/>
      <c r="E28" s="116"/>
      <c r="F28" s="116"/>
      <c r="G28" s="116"/>
      <c r="H28" s="116"/>
      <c r="I28" s="116"/>
      <c r="J28" s="116"/>
      <c r="K28" s="116"/>
      <c r="L28" s="116"/>
    </row>
    <row r="29" spans="1:12">
      <c r="A29" s="117" t="str">
        <f t="shared" si="0"/>
        <v/>
      </c>
      <c r="B29" s="115" t="str">
        <f>_xlfn.IFNA(VLOOKUP($D29, 'Data Input'!$C$13:$AH$16, 32, FALSE),"")</f>
        <v/>
      </c>
      <c r="C29" s="115" t="str">
        <f>_xlfn.IFNA(VLOOKUP($B29, tblRiskLevel[[Risk Level]:[Score]], 2, FALSE),"")</f>
        <v/>
      </c>
      <c r="D29" s="118"/>
      <c r="E29" s="118"/>
      <c r="F29" s="118"/>
      <c r="G29" s="118"/>
      <c r="H29" s="118"/>
      <c r="I29" s="118"/>
      <c r="J29" s="118"/>
      <c r="K29" s="118"/>
      <c r="L29" s="118"/>
    </row>
    <row r="30" spans="1:12">
      <c r="A30" s="115" t="str">
        <f t="shared" si="0"/>
        <v/>
      </c>
      <c r="B30" s="115" t="str">
        <f>_xlfn.IFNA(VLOOKUP($D30, 'Data Input'!$C$13:$AH$16, 32, FALSE),"")</f>
        <v/>
      </c>
      <c r="C30" s="115" t="str">
        <f>_xlfn.IFNA(VLOOKUP($B30, tblRiskLevel[[Risk Level]:[Score]], 2, FALSE),"")</f>
        <v/>
      </c>
      <c r="D30" s="116"/>
      <c r="E30" s="116"/>
      <c r="F30" s="116"/>
      <c r="G30" s="116"/>
      <c r="H30" s="116"/>
      <c r="I30" s="116"/>
      <c r="J30" s="116"/>
      <c r="K30" s="116"/>
      <c r="L30" s="116"/>
    </row>
    <row r="31" spans="1:12">
      <c r="A31" s="117" t="str">
        <f t="shared" si="0"/>
        <v/>
      </c>
      <c r="B31" s="115" t="str">
        <f>_xlfn.IFNA(VLOOKUP($D31, 'Data Input'!$C$13:$AH$16, 32, FALSE),"")</f>
        <v/>
      </c>
      <c r="C31" s="115" t="str">
        <f>_xlfn.IFNA(VLOOKUP($B31, tblRiskLevel[[Risk Level]:[Score]], 2, FALSE),"")</f>
        <v/>
      </c>
      <c r="D31" s="118"/>
      <c r="E31" s="118"/>
      <c r="F31" s="118"/>
      <c r="G31" s="118"/>
      <c r="H31" s="118"/>
      <c r="I31" s="118"/>
      <c r="J31" s="118"/>
      <c r="K31" s="118"/>
      <c r="L31" s="118"/>
    </row>
    <row r="32" spans="1:12">
      <c r="A32" s="115" t="str">
        <f t="shared" si="0"/>
        <v/>
      </c>
      <c r="B32" s="115" t="str">
        <f>_xlfn.IFNA(VLOOKUP($D32, 'Data Input'!$C$13:$AH$16, 32, FALSE),"")</f>
        <v/>
      </c>
      <c r="C32" s="115" t="str">
        <f>_xlfn.IFNA(VLOOKUP($B32, tblRiskLevel[[Risk Level]:[Score]], 2, FALSE),"")</f>
        <v/>
      </c>
      <c r="D32" s="116"/>
      <c r="E32" s="116"/>
      <c r="F32" s="116"/>
      <c r="G32" s="116"/>
      <c r="H32" s="116"/>
      <c r="I32" s="116"/>
      <c r="J32" s="116"/>
      <c r="K32" s="116"/>
      <c r="L32" s="116"/>
    </row>
    <row r="33" spans="1:12">
      <c r="A33" s="117" t="str">
        <f t="shared" si="0"/>
        <v/>
      </c>
      <c r="B33" s="115" t="str">
        <f>_xlfn.IFNA(VLOOKUP($D33, 'Data Input'!$C$13:$AH$16, 32, FALSE),"")</f>
        <v/>
      </c>
      <c r="C33" s="115" t="str">
        <f>_xlfn.IFNA(VLOOKUP($B33, tblRiskLevel[[Risk Level]:[Score]], 2, FALSE),"")</f>
        <v/>
      </c>
      <c r="D33" s="118"/>
      <c r="E33" s="118"/>
      <c r="F33" s="118"/>
      <c r="G33" s="118"/>
      <c r="H33" s="118"/>
      <c r="I33" s="118"/>
      <c r="J33" s="118"/>
      <c r="K33" s="118"/>
      <c r="L33" s="118"/>
    </row>
    <row r="34" spans="1:12">
      <c r="A34" s="115" t="str">
        <f t="shared" si="0"/>
        <v/>
      </c>
      <c r="B34" s="115" t="str">
        <f>_xlfn.IFNA(VLOOKUP($D34, 'Data Input'!$C$13:$AH$16, 32, FALSE),"")</f>
        <v/>
      </c>
      <c r="C34" s="115" t="str">
        <f>_xlfn.IFNA(VLOOKUP($B34, tblRiskLevel[[Risk Level]:[Score]], 2, FALSE),"")</f>
        <v/>
      </c>
      <c r="D34" s="116"/>
      <c r="E34" s="116"/>
      <c r="F34" s="116"/>
      <c r="G34" s="116"/>
      <c r="H34" s="116"/>
      <c r="I34" s="116"/>
      <c r="J34" s="116"/>
      <c r="K34" s="116"/>
      <c r="L34" s="116"/>
    </row>
    <row r="35" spans="1:12">
      <c r="A35" s="117" t="str">
        <f t="shared" si="0"/>
        <v/>
      </c>
      <c r="B35" s="115" t="str">
        <f>_xlfn.IFNA(VLOOKUP($D35, 'Data Input'!$C$13:$AH$16, 32, FALSE),"")</f>
        <v/>
      </c>
      <c r="C35" s="115" t="str">
        <f>_xlfn.IFNA(VLOOKUP($B35, tblRiskLevel[[Risk Level]:[Score]], 2, FALSE),"")</f>
        <v/>
      </c>
      <c r="D35" s="118"/>
      <c r="E35" s="118"/>
      <c r="F35" s="118"/>
      <c r="G35" s="118"/>
      <c r="H35" s="118"/>
      <c r="I35" s="118"/>
      <c r="J35" s="118"/>
      <c r="K35" s="118"/>
      <c r="L35" s="118"/>
    </row>
    <row r="36" spans="1:12">
      <c r="A36" s="115" t="str">
        <f t="shared" si="0"/>
        <v/>
      </c>
      <c r="B36" s="115" t="str">
        <f>_xlfn.IFNA(VLOOKUP($D36, 'Data Input'!$C$13:$AH$16, 32, FALSE),"")</f>
        <v/>
      </c>
      <c r="C36" s="115" t="str">
        <f>_xlfn.IFNA(VLOOKUP($B36, tblRiskLevel[[Risk Level]:[Score]], 2, FALSE),"")</f>
        <v/>
      </c>
      <c r="D36" s="116"/>
      <c r="E36" s="116"/>
      <c r="F36" s="116"/>
      <c r="G36" s="116"/>
      <c r="H36" s="116"/>
      <c r="I36" s="116"/>
      <c r="J36" s="116"/>
      <c r="K36" s="116"/>
      <c r="L36" s="116"/>
    </row>
    <row r="37" spans="1:12">
      <c r="A37" s="117" t="str">
        <f t="shared" si="0"/>
        <v/>
      </c>
      <c r="B37" s="115" t="str">
        <f>_xlfn.IFNA(VLOOKUP($D37, 'Data Input'!$C$13:$AH$16, 32, FALSE),"")</f>
        <v/>
      </c>
      <c r="C37" s="115" t="str">
        <f>_xlfn.IFNA(VLOOKUP($B37, tblRiskLevel[[Risk Level]:[Score]], 2, FALSE),"")</f>
        <v/>
      </c>
      <c r="D37" s="118"/>
      <c r="E37" s="118"/>
      <c r="F37" s="118"/>
      <c r="G37" s="118"/>
      <c r="H37" s="118"/>
      <c r="I37" s="118"/>
      <c r="J37" s="118"/>
      <c r="K37" s="118"/>
      <c r="L37" s="118"/>
    </row>
    <row r="38" spans="1:12">
      <c r="A38" s="115" t="str">
        <f t="shared" si="0"/>
        <v/>
      </c>
      <c r="B38" s="115" t="str">
        <f>_xlfn.IFNA(VLOOKUP($D38, 'Data Input'!$C$13:$AH$16, 32, FALSE),"")</f>
        <v/>
      </c>
      <c r="C38" s="115" t="str">
        <f>_xlfn.IFNA(VLOOKUP($B38, tblRiskLevel[[Risk Level]:[Score]], 2, FALSE),"")</f>
        <v/>
      </c>
      <c r="D38" s="116"/>
      <c r="E38" s="116"/>
      <c r="F38" s="116"/>
      <c r="G38" s="116"/>
      <c r="H38" s="116"/>
      <c r="I38" s="116"/>
      <c r="J38" s="116"/>
      <c r="K38" s="116"/>
      <c r="L38" s="116"/>
    </row>
    <row r="39" spans="1:12">
      <c r="A39" s="117" t="str">
        <f t="shared" si="0"/>
        <v/>
      </c>
      <c r="B39" s="115" t="str">
        <f>_xlfn.IFNA(VLOOKUP($D39, 'Data Input'!$C$13:$AH$16, 32, FALSE),"")</f>
        <v/>
      </c>
      <c r="C39" s="115" t="str">
        <f>_xlfn.IFNA(VLOOKUP($B39, tblRiskLevel[[Risk Level]:[Score]], 2, FALSE),"")</f>
        <v/>
      </c>
      <c r="D39" s="118"/>
      <c r="E39" s="118"/>
      <c r="F39" s="118"/>
      <c r="G39" s="118"/>
      <c r="H39" s="118"/>
      <c r="I39" s="118"/>
      <c r="J39" s="118"/>
      <c r="K39" s="118"/>
      <c r="L39" s="118"/>
    </row>
    <row r="40" spans="1:12">
      <c r="A40" s="115" t="str">
        <f t="shared" si="0"/>
        <v/>
      </c>
      <c r="B40" s="115" t="str">
        <f>_xlfn.IFNA(VLOOKUP($D40, 'Data Input'!$C$13:$AH$16, 32, FALSE),"")</f>
        <v/>
      </c>
      <c r="C40" s="115" t="str">
        <f>_xlfn.IFNA(VLOOKUP($B40, tblRiskLevel[[Risk Level]:[Score]], 2, FALSE),"")</f>
        <v/>
      </c>
      <c r="D40" s="116"/>
      <c r="E40" s="116"/>
      <c r="F40" s="116"/>
      <c r="G40" s="116"/>
      <c r="H40" s="116"/>
      <c r="I40" s="116"/>
      <c r="J40" s="116"/>
      <c r="K40" s="116"/>
      <c r="L40" s="116"/>
    </row>
    <row r="41" spans="1:12">
      <c r="A41" s="117" t="str">
        <f t="shared" si="0"/>
        <v/>
      </c>
      <c r="B41" s="115" t="str">
        <f>_xlfn.IFNA(VLOOKUP($D41, 'Data Input'!$C$13:$AH$16, 32, FALSE),"")</f>
        <v/>
      </c>
      <c r="C41" s="115" t="str">
        <f>_xlfn.IFNA(VLOOKUP($B41, tblRiskLevel[[Risk Level]:[Score]], 2, FALSE),"")</f>
        <v/>
      </c>
      <c r="D41" s="118"/>
      <c r="E41" s="118"/>
      <c r="F41" s="118"/>
      <c r="G41" s="118"/>
      <c r="H41" s="118"/>
      <c r="I41" s="118"/>
      <c r="J41" s="118"/>
      <c r="K41" s="118"/>
      <c r="L41" s="118"/>
    </row>
    <row r="42" spans="1:12">
      <c r="A42" s="115" t="str">
        <f t="shared" si="0"/>
        <v/>
      </c>
      <c r="B42" s="115" t="str">
        <f>_xlfn.IFNA(VLOOKUP($D42, 'Data Input'!$C$13:$AH$16, 32, FALSE),"")</f>
        <v/>
      </c>
      <c r="C42" s="115" t="str">
        <f>_xlfn.IFNA(VLOOKUP($B42, tblRiskLevel[[Risk Level]:[Score]], 2, FALSE),"")</f>
        <v/>
      </c>
      <c r="D42" s="116"/>
      <c r="E42" s="116"/>
      <c r="F42" s="116"/>
      <c r="G42" s="116"/>
      <c r="H42" s="116"/>
      <c r="I42" s="116"/>
      <c r="J42" s="116"/>
      <c r="K42" s="116"/>
      <c r="L42" s="116"/>
    </row>
    <row r="43" spans="1:12">
      <c r="A43" s="117" t="str">
        <f t="shared" si="0"/>
        <v/>
      </c>
      <c r="B43" s="115" t="str">
        <f>_xlfn.IFNA(VLOOKUP($D43, 'Data Input'!$C$13:$AH$16, 32, FALSE),"")</f>
        <v/>
      </c>
      <c r="C43" s="115" t="str">
        <f>_xlfn.IFNA(VLOOKUP($B43, tblRiskLevel[[Risk Level]:[Score]], 2, FALSE),"")</f>
        <v/>
      </c>
      <c r="D43" s="118"/>
      <c r="E43" s="118"/>
      <c r="F43" s="118"/>
      <c r="G43" s="118"/>
      <c r="H43" s="118"/>
      <c r="I43" s="118"/>
      <c r="J43" s="118"/>
      <c r="K43" s="118"/>
      <c r="L43" s="118"/>
    </row>
    <row r="44" spans="1:12">
      <c r="A44" s="115" t="str">
        <f t="shared" si="0"/>
        <v/>
      </c>
      <c r="B44" s="115" t="str">
        <f>_xlfn.IFNA(VLOOKUP($D44, 'Data Input'!$C$13:$AH$16, 32, FALSE),"")</f>
        <v/>
      </c>
      <c r="C44" s="115" t="str">
        <f>_xlfn.IFNA(VLOOKUP($B44, tblRiskLevel[[Risk Level]:[Score]], 2, FALSE),"")</f>
        <v/>
      </c>
      <c r="D44" s="116"/>
      <c r="E44" s="116"/>
      <c r="F44" s="116"/>
      <c r="G44" s="116"/>
      <c r="H44" s="116"/>
      <c r="I44" s="116"/>
      <c r="J44" s="116"/>
      <c r="K44" s="116"/>
      <c r="L44" s="116"/>
    </row>
    <row r="45" spans="1:12">
      <c r="A45" s="117" t="str">
        <f t="shared" si="0"/>
        <v/>
      </c>
      <c r="B45" s="115" t="str">
        <f>_xlfn.IFNA(VLOOKUP($D45, 'Data Input'!$C$13:$AH$16, 32, FALSE),"")</f>
        <v/>
      </c>
      <c r="C45" s="115" t="str">
        <f>_xlfn.IFNA(VLOOKUP($B45, tblRiskLevel[[Risk Level]:[Score]], 2, FALSE),"")</f>
        <v/>
      </c>
      <c r="D45" s="118"/>
      <c r="E45" s="118"/>
      <c r="F45" s="118"/>
      <c r="G45" s="118"/>
      <c r="H45" s="118"/>
      <c r="I45" s="118"/>
      <c r="J45" s="118"/>
      <c r="K45" s="118"/>
      <c r="L45" s="118"/>
    </row>
    <row r="46" spans="1:12">
      <c r="A46" s="115" t="str">
        <f t="shared" si="0"/>
        <v/>
      </c>
      <c r="B46" s="115" t="str">
        <f>_xlfn.IFNA(VLOOKUP($D46, 'Data Input'!$C$13:$AH$16, 32, FALSE),"")</f>
        <v/>
      </c>
      <c r="C46" s="115" t="str">
        <f>_xlfn.IFNA(VLOOKUP($B46, tblRiskLevel[[Risk Level]:[Score]], 2, FALSE),"")</f>
        <v/>
      </c>
      <c r="D46" s="116"/>
      <c r="E46" s="116"/>
      <c r="F46" s="116"/>
      <c r="G46" s="116"/>
      <c r="H46" s="116"/>
      <c r="I46" s="116"/>
      <c r="J46" s="116"/>
      <c r="K46" s="116"/>
      <c r="L46" s="116"/>
    </row>
    <row r="47" spans="1:12">
      <c r="A47" s="117" t="str">
        <f t="shared" si="0"/>
        <v/>
      </c>
      <c r="B47" s="115" t="str">
        <f>_xlfn.IFNA(VLOOKUP($D47, 'Data Input'!$C$13:$AH$16, 32, FALSE),"")</f>
        <v/>
      </c>
      <c r="C47" s="115" t="str">
        <f>_xlfn.IFNA(VLOOKUP($B47, tblRiskLevel[[Risk Level]:[Score]], 2, FALSE),"")</f>
        <v/>
      </c>
      <c r="D47" s="118"/>
      <c r="E47" s="118"/>
      <c r="F47" s="118"/>
      <c r="G47" s="118"/>
      <c r="H47" s="118"/>
      <c r="I47" s="118"/>
      <c r="J47" s="118"/>
      <c r="K47" s="118"/>
      <c r="L47" s="118"/>
    </row>
    <row r="48" spans="1:12">
      <c r="A48" s="115" t="str">
        <f t="shared" si="0"/>
        <v/>
      </c>
      <c r="B48" s="115" t="str">
        <f>_xlfn.IFNA(VLOOKUP($D48, 'Data Input'!$C$13:$AH$16, 32, FALSE),"")</f>
        <v/>
      </c>
      <c r="C48" s="115" t="str">
        <f>_xlfn.IFNA(VLOOKUP($B48, tblRiskLevel[[Risk Level]:[Score]], 2, FALSE),"")</f>
        <v/>
      </c>
      <c r="D48" s="116"/>
      <c r="E48" s="116"/>
      <c r="F48" s="116"/>
      <c r="G48" s="116"/>
      <c r="H48" s="116"/>
      <c r="I48" s="116"/>
      <c r="J48" s="116"/>
      <c r="K48" s="116"/>
      <c r="L48" s="116"/>
    </row>
    <row r="49" spans="1:12">
      <c r="A49" s="117" t="str">
        <f t="shared" si="0"/>
        <v/>
      </c>
      <c r="B49" s="115" t="str">
        <f>_xlfn.IFNA(VLOOKUP($D49, 'Data Input'!$C$13:$AH$16, 32, FALSE),"")</f>
        <v/>
      </c>
      <c r="C49" s="115" t="str">
        <f>_xlfn.IFNA(VLOOKUP($B49, tblRiskLevel[[Risk Level]:[Score]], 2, FALSE),"")</f>
        <v/>
      </c>
      <c r="D49" s="118"/>
      <c r="E49" s="118"/>
      <c r="F49" s="118"/>
      <c r="G49" s="118"/>
      <c r="H49" s="118"/>
      <c r="I49" s="118"/>
      <c r="J49" s="118"/>
      <c r="K49" s="118"/>
      <c r="L49" s="118"/>
    </row>
    <row r="50" spans="1:12">
      <c r="A50" s="115" t="str">
        <f t="shared" si="0"/>
        <v/>
      </c>
      <c r="B50" s="115" t="str">
        <f>_xlfn.IFNA(VLOOKUP($D50, 'Data Input'!$C$13:$AH$16, 32, FALSE),"")</f>
        <v/>
      </c>
      <c r="C50" s="115" t="str">
        <f>_xlfn.IFNA(VLOOKUP($B50, tblRiskLevel[[Risk Level]:[Score]], 2, FALSE),"")</f>
        <v/>
      </c>
      <c r="D50" s="116"/>
      <c r="E50" s="116"/>
      <c r="F50" s="116"/>
      <c r="G50" s="116"/>
      <c r="H50" s="116"/>
      <c r="I50" s="116"/>
      <c r="J50" s="116"/>
      <c r="K50" s="116"/>
      <c r="L50" s="116"/>
    </row>
    <row r="51" spans="1:12">
      <c r="A51" s="117" t="str">
        <f t="shared" si="0"/>
        <v/>
      </c>
      <c r="B51" s="115" t="str">
        <f>_xlfn.IFNA(VLOOKUP($D51, 'Data Input'!$C$13:$AH$16, 32, FALSE),"")</f>
        <v/>
      </c>
      <c r="C51" s="115" t="str">
        <f>_xlfn.IFNA(VLOOKUP($B51, tblRiskLevel[[Risk Level]:[Score]], 2, FALSE),"")</f>
        <v/>
      </c>
      <c r="D51" s="118"/>
      <c r="E51" s="118"/>
      <c r="F51" s="118"/>
      <c r="G51" s="118"/>
      <c r="H51" s="118"/>
      <c r="I51" s="118"/>
      <c r="J51" s="118"/>
      <c r="K51" s="118"/>
      <c r="L51" s="118"/>
    </row>
    <row r="52" spans="1:12">
      <c r="A52" s="115" t="str">
        <f t="shared" si="0"/>
        <v/>
      </c>
      <c r="B52" s="115" t="str">
        <f>_xlfn.IFNA(VLOOKUP($D52, 'Data Input'!$C$13:$AH$16, 32, FALSE),"")</f>
        <v/>
      </c>
      <c r="C52" s="115" t="str">
        <f>_xlfn.IFNA(VLOOKUP($B52, tblRiskLevel[[Risk Level]:[Score]], 2, FALSE),"")</f>
        <v/>
      </c>
      <c r="D52" s="116"/>
      <c r="E52" s="116"/>
      <c r="F52" s="116"/>
      <c r="G52" s="116"/>
      <c r="H52" s="116"/>
      <c r="I52" s="116"/>
      <c r="J52" s="116"/>
      <c r="K52" s="116"/>
      <c r="L52" s="116"/>
    </row>
    <row r="53" spans="1:12">
      <c r="A53" s="117" t="str">
        <f t="shared" si="0"/>
        <v/>
      </c>
      <c r="B53" s="115" t="str">
        <f>_xlfn.IFNA(VLOOKUP($D53, 'Data Input'!$C$13:$AH$16, 32, FALSE),"")</f>
        <v/>
      </c>
      <c r="C53" s="115" t="str">
        <f>_xlfn.IFNA(VLOOKUP($B53, tblRiskLevel[[Risk Level]:[Score]], 2, FALSE),"")</f>
        <v/>
      </c>
      <c r="D53" s="118"/>
      <c r="E53" s="118"/>
      <c r="F53" s="118"/>
      <c r="G53" s="118"/>
      <c r="H53" s="118"/>
      <c r="I53" s="118"/>
      <c r="J53" s="118"/>
      <c r="K53" s="118"/>
      <c r="L53" s="118"/>
    </row>
    <row r="54" spans="1:12">
      <c r="A54" s="115" t="str">
        <f t="shared" si="0"/>
        <v/>
      </c>
      <c r="B54" s="115" t="str">
        <f>_xlfn.IFNA(VLOOKUP($D54, 'Data Input'!$C$13:$AH$16, 32, FALSE),"")</f>
        <v/>
      </c>
      <c r="C54" s="115" t="str">
        <f>_xlfn.IFNA(VLOOKUP($B54, tblRiskLevel[[Risk Level]:[Score]], 2, FALSE),"")</f>
        <v/>
      </c>
      <c r="D54" s="116"/>
      <c r="E54" s="116"/>
      <c r="F54" s="116"/>
      <c r="G54" s="116"/>
      <c r="H54" s="116"/>
      <c r="I54" s="116"/>
      <c r="J54" s="116"/>
      <c r="K54" s="116"/>
      <c r="L54" s="116"/>
    </row>
    <row r="55" spans="1:12">
      <c r="A55" s="117" t="str">
        <f t="shared" si="0"/>
        <v/>
      </c>
      <c r="B55" s="115" t="str">
        <f>_xlfn.IFNA(VLOOKUP($D55, 'Data Input'!$C$13:$AH$16, 32, FALSE),"")</f>
        <v/>
      </c>
      <c r="C55" s="115" t="str">
        <f>_xlfn.IFNA(VLOOKUP($B55, tblRiskLevel[[Risk Level]:[Score]], 2, FALSE),"")</f>
        <v/>
      </c>
      <c r="D55" s="118"/>
      <c r="E55" s="118"/>
      <c r="F55" s="118"/>
      <c r="G55" s="118"/>
      <c r="H55" s="118"/>
      <c r="I55" s="118"/>
      <c r="J55" s="118"/>
      <c r="K55" s="118"/>
      <c r="L55" s="118"/>
    </row>
    <row r="56" spans="1:12">
      <c r="A56" s="115" t="str">
        <f t="shared" si="0"/>
        <v/>
      </c>
      <c r="B56" s="115" t="str">
        <f>_xlfn.IFNA(VLOOKUP($D56, 'Data Input'!$C$13:$AH$16, 32, FALSE),"")</f>
        <v/>
      </c>
      <c r="C56" s="115" t="str">
        <f>_xlfn.IFNA(VLOOKUP($B56, tblRiskLevel[[Risk Level]:[Score]], 2, FALSE),"")</f>
        <v/>
      </c>
      <c r="D56" s="116"/>
      <c r="E56" s="116"/>
      <c r="F56" s="116"/>
      <c r="G56" s="116"/>
      <c r="H56" s="116"/>
      <c r="I56" s="116"/>
      <c r="J56" s="116"/>
      <c r="K56" s="116"/>
      <c r="L56" s="116"/>
    </row>
    <row r="57" spans="1:12">
      <c r="A57" s="117" t="str">
        <f t="shared" si="0"/>
        <v/>
      </c>
      <c r="B57" s="115" t="str">
        <f>_xlfn.IFNA(VLOOKUP($D57, 'Data Input'!$C$13:$AH$16, 32, FALSE),"")</f>
        <v/>
      </c>
      <c r="C57" s="115" t="str">
        <f>_xlfn.IFNA(VLOOKUP($B57, tblRiskLevel[[Risk Level]:[Score]], 2, FALSE),"")</f>
        <v/>
      </c>
      <c r="D57" s="118"/>
      <c r="E57" s="118"/>
      <c r="F57" s="118"/>
      <c r="G57" s="118"/>
      <c r="H57" s="118"/>
      <c r="I57" s="118"/>
      <c r="J57" s="118"/>
      <c r="K57" s="118"/>
      <c r="L57" s="118"/>
    </row>
    <row r="58" spans="1:12">
      <c r="A58" s="115" t="str">
        <f t="shared" si="0"/>
        <v/>
      </c>
      <c r="B58" s="115" t="str">
        <f>_xlfn.IFNA(VLOOKUP($D58, 'Data Input'!$C$13:$AH$16, 32, FALSE),"")</f>
        <v/>
      </c>
      <c r="C58" s="115" t="str">
        <f>_xlfn.IFNA(VLOOKUP($B58, tblRiskLevel[[Risk Level]:[Score]], 2, FALSE),"")</f>
        <v/>
      </c>
      <c r="D58" s="116"/>
      <c r="E58" s="116"/>
      <c r="F58" s="116"/>
      <c r="G58" s="116"/>
      <c r="H58" s="116"/>
      <c r="I58" s="116"/>
      <c r="J58" s="116"/>
      <c r="K58" s="116"/>
      <c r="L58" s="116"/>
    </row>
    <row r="59" spans="1:12">
      <c r="A59" s="117" t="str">
        <f t="shared" si="0"/>
        <v/>
      </c>
      <c r="B59" s="115" t="str">
        <f>_xlfn.IFNA(VLOOKUP($D59, 'Data Input'!$C$13:$AH$16, 32, FALSE),"")</f>
        <v/>
      </c>
      <c r="C59" s="115" t="str">
        <f>_xlfn.IFNA(VLOOKUP($B59, tblRiskLevel[[Risk Level]:[Score]], 2, FALSE),"")</f>
        <v/>
      </c>
      <c r="D59" s="118"/>
      <c r="E59" s="118"/>
      <c r="F59" s="118"/>
      <c r="G59" s="118"/>
      <c r="H59" s="118"/>
      <c r="I59" s="118"/>
      <c r="J59" s="118"/>
      <c r="K59" s="118"/>
      <c r="L59" s="118"/>
    </row>
    <row r="60" spans="1:12">
      <c r="A60" s="115" t="str">
        <f t="shared" si="0"/>
        <v/>
      </c>
      <c r="B60" s="115" t="str">
        <f>_xlfn.IFNA(VLOOKUP($D60, 'Data Input'!$C$13:$AH$16, 32, FALSE),"")</f>
        <v/>
      </c>
      <c r="C60" s="115" t="str">
        <f>_xlfn.IFNA(VLOOKUP($B60, tblRiskLevel[[Risk Level]:[Score]], 2, FALSE),"")</f>
        <v/>
      </c>
      <c r="D60" s="116"/>
      <c r="E60" s="116"/>
      <c r="F60" s="116"/>
      <c r="G60" s="116"/>
      <c r="H60" s="116"/>
      <c r="I60" s="116"/>
      <c r="J60" s="116"/>
      <c r="K60" s="116"/>
      <c r="L60" s="116"/>
    </row>
    <row r="61" spans="1:12">
      <c r="A61" s="117" t="str">
        <f t="shared" si="0"/>
        <v/>
      </c>
      <c r="B61" s="115" t="str">
        <f>_xlfn.IFNA(VLOOKUP($D61, 'Data Input'!$C$13:$AH$16, 32, FALSE),"")</f>
        <v/>
      </c>
      <c r="C61" s="115" t="str">
        <f>_xlfn.IFNA(VLOOKUP($B61, tblRiskLevel[[Risk Level]:[Score]], 2, FALSE),"")</f>
        <v/>
      </c>
      <c r="D61" s="118"/>
      <c r="E61" s="118"/>
      <c r="F61" s="118"/>
      <c r="G61" s="118"/>
      <c r="H61" s="118"/>
      <c r="I61" s="118"/>
      <c r="J61" s="118"/>
      <c r="K61" s="118"/>
      <c r="L61" s="118"/>
    </row>
    <row r="62" spans="1:12">
      <c r="A62" s="115" t="str">
        <f t="shared" si="0"/>
        <v/>
      </c>
      <c r="B62" s="115" t="str">
        <f>_xlfn.IFNA(VLOOKUP($D62, 'Data Input'!$C$13:$AH$16, 32, FALSE),"")</f>
        <v/>
      </c>
      <c r="C62" s="115" t="str">
        <f>_xlfn.IFNA(VLOOKUP($B62, tblRiskLevel[[Risk Level]:[Score]], 2, FALSE),"")</f>
        <v/>
      </c>
      <c r="D62" s="116"/>
      <c r="E62" s="116"/>
      <c r="F62" s="116"/>
      <c r="G62" s="116"/>
      <c r="H62" s="116"/>
      <c r="I62" s="116"/>
      <c r="J62" s="116"/>
      <c r="K62" s="116"/>
      <c r="L62" s="116"/>
    </row>
    <row r="63" spans="1:12">
      <c r="A63" s="117" t="str">
        <f t="shared" si="0"/>
        <v/>
      </c>
      <c r="B63" s="115" t="str">
        <f>_xlfn.IFNA(VLOOKUP($D63, 'Data Input'!$C$13:$AH$16, 32, FALSE),"")</f>
        <v/>
      </c>
      <c r="C63" s="115" t="str">
        <f>_xlfn.IFNA(VLOOKUP($B63, tblRiskLevel[[Risk Level]:[Score]], 2, FALSE),"")</f>
        <v/>
      </c>
      <c r="D63" s="118"/>
      <c r="E63" s="118"/>
      <c r="F63" s="118"/>
      <c r="G63" s="118"/>
      <c r="H63" s="118"/>
      <c r="I63" s="118"/>
      <c r="J63" s="118"/>
      <c r="K63" s="118"/>
      <c r="L63" s="118"/>
    </row>
    <row r="64" spans="1:12">
      <c r="A64" s="115" t="str">
        <f t="shared" si="0"/>
        <v/>
      </c>
      <c r="B64" s="115" t="str">
        <f>_xlfn.IFNA(VLOOKUP($D64, 'Data Input'!$C$13:$AH$16, 32, FALSE),"")</f>
        <v/>
      </c>
      <c r="C64" s="115" t="str">
        <f>_xlfn.IFNA(VLOOKUP($B64, tblRiskLevel[[Risk Level]:[Score]], 2, FALSE),"")</f>
        <v/>
      </c>
      <c r="D64" s="116"/>
      <c r="E64" s="116"/>
      <c r="F64" s="116"/>
      <c r="G64" s="116"/>
      <c r="H64" s="116"/>
      <c r="I64" s="116"/>
      <c r="J64" s="116"/>
      <c r="K64" s="116"/>
      <c r="L64" s="116"/>
    </row>
    <row r="65" spans="1:12">
      <c r="A65" s="117" t="str">
        <f t="shared" si="0"/>
        <v/>
      </c>
      <c r="B65" s="115" t="str">
        <f>_xlfn.IFNA(VLOOKUP($D65, 'Data Input'!$C$13:$AH$16, 32, FALSE),"")</f>
        <v/>
      </c>
      <c r="C65" s="115" t="str">
        <f>_xlfn.IFNA(VLOOKUP($B65, tblRiskLevel[[Risk Level]:[Score]], 2, FALSE),"")</f>
        <v/>
      </c>
      <c r="D65" s="118"/>
      <c r="E65" s="118"/>
      <c r="F65" s="118"/>
      <c r="G65" s="118"/>
      <c r="H65" s="118"/>
      <c r="I65" s="118"/>
      <c r="J65" s="118"/>
      <c r="K65" s="118"/>
      <c r="L65" s="118"/>
    </row>
    <row r="66" spans="1:12">
      <c r="A66" s="115" t="str">
        <f t="shared" si="0"/>
        <v/>
      </c>
      <c r="B66" s="115" t="str">
        <f>_xlfn.IFNA(VLOOKUP($D66, 'Data Input'!$C$13:$AH$16, 32, FALSE),"")</f>
        <v/>
      </c>
      <c r="C66" s="115" t="str">
        <f>_xlfn.IFNA(VLOOKUP($B66, tblRiskLevel[[Risk Level]:[Score]], 2, FALSE),"")</f>
        <v/>
      </c>
      <c r="D66" s="116"/>
      <c r="E66" s="116"/>
      <c r="F66" s="116"/>
      <c r="G66" s="116"/>
      <c r="H66" s="116"/>
      <c r="I66" s="116"/>
      <c r="J66" s="116"/>
      <c r="K66" s="116"/>
      <c r="L66" s="116"/>
    </row>
    <row r="67" spans="1:12">
      <c r="A67" s="117" t="str">
        <f t="shared" si="0"/>
        <v/>
      </c>
      <c r="B67" s="115" t="str">
        <f>_xlfn.IFNA(VLOOKUP($D67, 'Data Input'!$C$13:$AH$16, 32, FALSE),"")</f>
        <v/>
      </c>
      <c r="C67" s="115" t="str">
        <f>_xlfn.IFNA(VLOOKUP($B67, tblRiskLevel[[Risk Level]:[Score]], 2, FALSE),"")</f>
        <v/>
      </c>
      <c r="D67" s="118"/>
      <c r="E67" s="118"/>
      <c r="F67" s="118"/>
      <c r="G67" s="118"/>
      <c r="H67" s="118"/>
      <c r="I67" s="118"/>
      <c r="J67" s="118"/>
      <c r="K67" s="118"/>
      <c r="L67" s="118"/>
    </row>
    <row r="68" spans="1:12">
      <c r="A68" s="115" t="str">
        <f t="shared" si="0"/>
        <v/>
      </c>
      <c r="B68" s="115" t="str">
        <f>_xlfn.IFNA(VLOOKUP($D68, 'Data Input'!$C$13:$AH$16, 32, FALSE),"")</f>
        <v/>
      </c>
      <c r="C68" s="115" t="str">
        <f>_xlfn.IFNA(VLOOKUP($B68, tblRiskLevel[[Risk Level]:[Score]], 2, FALSE),"")</f>
        <v/>
      </c>
      <c r="D68" s="116"/>
      <c r="E68" s="116"/>
      <c r="F68" s="116"/>
      <c r="G68" s="116"/>
      <c r="H68" s="116"/>
      <c r="I68" s="116"/>
      <c r="J68" s="116"/>
      <c r="K68" s="116"/>
      <c r="L68" s="116"/>
    </row>
    <row r="69" spans="1:12">
      <c r="A69" s="117" t="str">
        <f t="shared" si="0"/>
        <v/>
      </c>
      <c r="B69" s="115" t="str">
        <f>_xlfn.IFNA(VLOOKUP($D69, 'Data Input'!$C$13:$AH$16, 32, FALSE),"")</f>
        <v/>
      </c>
      <c r="C69" s="115" t="str">
        <f>_xlfn.IFNA(VLOOKUP($B69, tblRiskLevel[[Risk Level]:[Score]], 2, FALSE),"")</f>
        <v/>
      </c>
      <c r="D69" s="118"/>
      <c r="E69" s="118"/>
      <c r="F69" s="118"/>
      <c r="G69" s="118"/>
      <c r="H69" s="118"/>
      <c r="I69" s="118"/>
      <c r="J69" s="118"/>
      <c r="K69" s="118"/>
      <c r="L69" s="118"/>
    </row>
    <row r="70" spans="1:12">
      <c r="A70" s="115" t="str">
        <f t="shared" si="0"/>
        <v/>
      </c>
      <c r="B70" s="115" t="str">
        <f>_xlfn.IFNA(VLOOKUP($D70, 'Data Input'!$C$13:$AH$16, 32, FALSE),"")</f>
        <v/>
      </c>
      <c r="C70" s="115" t="str">
        <f>_xlfn.IFNA(VLOOKUP($B70, tblRiskLevel[[Risk Level]:[Score]], 2, FALSE),"")</f>
        <v/>
      </c>
      <c r="D70" s="116"/>
      <c r="E70" s="116"/>
      <c r="F70" s="116"/>
      <c r="G70" s="116"/>
      <c r="H70" s="116"/>
      <c r="I70" s="116"/>
      <c r="J70" s="116"/>
      <c r="K70" s="116"/>
      <c r="L70" s="116"/>
    </row>
    <row r="71" spans="1:12">
      <c r="A71" s="117" t="str">
        <f t="shared" si="0"/>
        <v/>
      </c>
      <c r="B71" s="115" t="str">
        <f>_xlfn.IFNA(VLOOKUP($D71, 'Data Input'!$C$13:$AH$16, 32, FALSE),"")</f>
        <v/>
      </c>
      <c r="C71" s="115" t="str">
        <f>_xlfn.IFNA(VLOOKUP($B71, tblRiskLevel[[Risk Level]:[Score]], 2, FALSE),"")</f>
        <v/>
      </c>
      <c r="D71" s="118"/>
      <c r="E71" s="118"/>
      <c r="F71" s="118"/>
      <c r="G71" s="118"/>
      <c r="H71" s="118"/>
      <c r="I71" s="118"/>
      <c r="J71" s="118"/>
      <c r="K71" s="118"/>
      <c r="L71" s="118"/>
    </row>
    <row r="72" spans="1:12">
      <c r="A72" s="115" t="str">
        <f t="shared" si="0"/>
        <v/>
      </c>
      <c r="B72" s="115" t="str">
        <f>_xlfn.IFNA(VLOOKUP($D72, 'Data Input'!$C$13:$AH$16, 32, FALSE),"")</f>
        <v/>
      </c>
      <c r="C72" s="115" t="str">
        <f>_xlfn.IFNA(VLOOKUP($B72, tblRiskLevel[[Risk Level]:[Score]], 2, FALSE),"")</f>
        <v/>
      </c>
      <c r="D72" s="116"/>
      <c r="E72" s="116"/>
      <c r="F72" s="116"/>
      <c r="G72" s="116"/>
      <c r="H72" s="116"/>
      <c r="I72" s="116"/>
      <c r="J72" s="116"/>
      <c r="K72" s="116"/>
      <c r="L72" s="116"/>
    </row>
    <row r="73" spans="1:12">
      <c r="A73" s="117" t="str">
        <f t="shared" ref="A73:A136" si="1">IF(D73&lt;&gt;"", ROW()-13, "")</f>
        <v/>
      </c>
      <c r="B73" s="115" t="str">
        <f>_xlfn.IFNA(VLOOKUP($D73, 'Data Input'!$C$13:$AH$16, 32, FALSE),"")</f>
        <v/>
      </c>
      <c r="C73" s="115" t="str">
        <f>_xlfn.IFNA(VLOOKUP($B73, tblRiskLevel[[Risk Level]:[Score]], 2, FALSE),"")</f>
        <v/>
      </c>
      <c r="D73" s="118"/>
      <c r="E73" s="118"/>
      <c r="F73" s="118"/>
      <c r="G73" s="118"/>
      <c r="H73" s="118"/>
      <c r="I73" s="118"/>
      <c r="J73" s="118"/>
      <c r="K73" s="118"/>
      <c r="L73" s="118"/>
    </row>
    <row r="74" spans="1:12">
      <c r="A74" s="115" t="str">
        <f t="shared" si="1"/>
        <v/>
      </c>
      <c r="B74" s="115" t="str">
        <f>_xlfn.IFNA(VLOOKUP($D74, 'Data Input'!$C$13:$AH$16, 32, FALSE),"")</f>
        <v/>
      </c>
      <c r="C74" s="115" t="str">
        <f>_xlfn.IFNA(VLOOKUP($B74, tblRiskLevel[[Risk Level]:[Score]], 2, FALSE),"")</f>
        <v/>
      </c>
      <c r="D74" s="116"/>
      <c r="E74" s="116"/>
      <c r="F74" s="116"/>
      <c r="G74" s="116"/>
      <c r="H74" s="116"/>
      <c r="I74" s="116"/>
      <c r="J74" s="116"/>
      <c r="K74" s="116"/>
      <c r="L74" s="116"/>
    </row>
    <row r="75" spans="1:12">
      <c r="A75" s="117" t="str">
        <f t="shared" si="1"/>
        <v/>
      </c>
      <c r="B75" s="115" t="str">
        <f>_xlfn.IFNA(VLOOKUP($D75, 'Data Input'!$C$13:$AH$16, 32, FALSE),"")</f>
        <v/>
      </c>
      <c r="C75" s="115" t="str">
        <f>_xlfn.IFNA(VLOOKUP($B75, tblRiskLevel[[Risk Level]:[Score]], 2, FALSE),"")</f>
        <v/>
      </c>
      <c r="D75" s="118"/>
      <c r="E75" s="118"/>
      <c r="F75" s="118"/>
      <c r="G75" s="118"/>
      <c r="H75" s="118"/>
      <c r="I75" s="118"/>
      <c r="J75" s="118"/>
      <c r="K75" s="118"/>
      <c r="L75" s="118"/>
    </row>
    <row r="76" spans="1:12">
      <c r="A76" s="115" t="str">
        <f t="shared" si="1"/>
        <v/>
      </c>
      <c r="B76" s="115" t="str">
        <f>_xlfn.IFNA(VLOOKUP($D76, 'Data Input'!$C$13:$AH$16, 32, FALSE),"")</f>
        <v/>
      </c>
      <c r="C76" s="115" t="str">
        <f>_xlfn.IFNA(VLOOKUP($B76, tblRiskLevel[[Risk Level]:[Score]], 2, FALSE),"")</f>
        <v/>
      </c>
      <c r="D76" s="116"/>
      <c r="E76" s="116"/>
      <c r="F76" s="116"/>
      <c r="G76" s="116"/>
      <c r="H76" s="116"/>
      <c r="I76" s="116"/>
      <c r="J76" s="116"/>
      <c r="K76" s="116"/>
      <c r="L76" s="116"/>
    </row>
    <row r="77" spans="1:12">
      <c r="A77" s="117" t="str">
        <f t="shared" si="1"/>
        <v/>
      </c>
      <c r="B77" s="115" t="str">
        <f>_xlfn.IFNA(VLOOKUP($D77, 'Data Input'!$C$13:$AH$16, 32, FALSE),"")</f>
        <v/>
      </c>
      <c r="C77" s="115" t="str">
        <f>_xlfn.IFNA(VLOOKUP($B77, tblRiskLevel[[Risk Level]:[Score]], 2, FALSE),"")</f>
        <v/>
      </c>
      <c r="D77" s="118"/>
      <c r="E77" s="118"/>
      <c r="F77" s="118"/>
      <c r="G77" s="118"/>
      <c r="H77" s="118"/>
      <c r="I77" s="118"/>
      <c r="J77" s="118"/>
      <c r="K77" s="118"/>
      <c r="L77" s="118"/>
    </row>
    <row r="78" spans="1:12">
      <c r="A78" s="115" t="str">
        <f t="shared" si="1"/>
        <v/>
      </c>
      <c r="B78" s="115" t="str">
        <f>_xlfn.IFNA(VLOOKUP($D78, 'Data Input'!$C$13:$AH$16, 32, FALSE),"")</f>
        <v/>
      </c>
      <c r="C78" s="115" t="str">
        <f>_xlfn.IFNA(VLOOKUP($B78, tblRiskLevel[[Risk Level]:[Score]], 2, FALSE),"")</f>
        <v/>
      </c>
      <c r="D78" s="116"/>
      <c r="E78" s="116"/>
      <c r="F78" s="116"/>
      <c r="G78" s="116"/>
      <c r="H78" s="116"/>
      <c r="I78" s="116"/>
      <c r="J78" s="116"/>
      <c r="K78" s="116"/>
      <c r="L78" s="116"/>
    </row>
    <row r="79" spans="1:12">
      <c r="A79" s="117" t="str">
        <f t="shared" si="1"/>
        <v/>
      </c>
      <c r="B79" s="115" t="str">
        <f>_xlfn.IFNA(VLOOKUP($D79, 'Data Input'!$C$13:$AH$16, 32, FALSE),"")</f>
        <v/>
      </c>
      <c r="C79" s="115" t="str">
        <f>_xlfn.IFNA(VLOOKUP($B79, tblRiskLevel[[Risk Level]:[Score]], 2, FALSE),"")</f>
        <v/>
      </c>
      <c r="D79" s="118"/>
      <c r="E79" s="118"/>
      <c r="F79" s="118"/>
      <c r="G79" s="118"/>
      <c r="H79" s="118"/>
      <c r="I79" s="118"/>
      <c r="J79" s="118"/>
      <c r="K79" s="118"/>
      <c r="L79" s="118"/>
    </row>
    <row r="80" spans="1:12">
      <c r="A80" s="115" t="str">
        <f t="shared" si="1"/>
        <v/>
      </c>
      <c r="B80" s="115" t="str">
        <f>_xlfn.IFNA(VLOOKUP($D80, 'Data Input'!$C$13:$AH$16, 32, FALSE),"")</f>
        <v/>
      </c>
      <c r="C80" s="115" t="str">
        <f>_xlfn.IFNA(VLOOKUP($B80, tblRiskLevel[[Risk Level]:[Score]], 2, FALSE),"")</f>
        <v/>
      </c>
      <c r="D80" s="116"/>
      <c r="E80" s="116"/>
      <c r="F80" s="116"/>
      <c r="G80" s="116"/>
      <c r="H80" s="116"/>
      <c r="I80" s="116"/>
      <c r="J80" s="116"/>
      <c r="K80" s="116"/>
      <c r="L80" s="116"/>
    </row>
    <row r="81" spans="1:12">
      <c r="A81" s="117" t="str">
        <f t="shared" si="1"/>
        <v/>
      </c>
      <c r="B81" s="115" t="str">
        <f>_xlfn.IFNA(VLOOKUP($D81, 'Data Input'!$C$13:$AH$16, 32, FALSE),"")</f>
        <v/>
      </c>
      <c r="C81" s="115" t="str">
        <f>_xlfn.IFNA(VLOOKUP($B81, tblRiskLevel[[Risk Level]:[Score]], 2, FALSE),"")</f>
        <v/>
      </c>
      <c r="D81" s="118"/>
      <c r="E81" s="118"/>
      <c r="F81" s="118"/>
      <c r="G81" s="118"/>
      <c r="H81" s="118"/>
      <c r="I81" s="118"/>
      <c r="J81" s="118"/>
      <c r="K81" s="118"/>
      <c r="L81" s="118"/>
    </row>
    <row r="82" spans="1:12">
      <c r="A82" s="115" t="str">
        <f t="shared" si="1"/>
        <v/>
      </c>
      <c r="B82" s="115" t="str">
        <f>_xlfn.IFNA(VLOOKUP($D82, 'Data Input'!$C$13:$AH$16, 32, FALSE),"")</f>
        <v/>
      </c>
      <c r="C82" s="115" t="str">
        <f>_xlfn.IFNA(VLOOKUP($B82, tblRiskLevel[[Risk Level]:[Score]], 2, FALSE),"")</f>
        <v/>
      </c>
      <c r="D82" s="116"/>
      <c r="E82" s="116"/>
      <c r="F82" s="116"/>
      <c r="G82" s="116"/>
      <c r="H82" s="116"/>
      <c r="I82" s="116"/>
      <c r="J82" s="116"/>
      <c r="K82" s="116"/>
      <c r="L82" s="116"/>
    </row>
    <row r="83" spans="1:12">
      <c r="A83" s="117" t="str">
        <f t="shared" si="1"/>
        <v/>
      </c>
      <c r="B83" s="115" t="str">
        <f>_xlfn.IFNA(VLOOKUP($D83, 'Data Input'!$C$13:$AH$16, 32, FALSE),"")</f>
        <v/>
      </c>
      <c r="C83" s="115" t="str">
        <f>_xlfn.IFNA(VLOOKUP($B83, tblRiskLevel[[Risk Level]:[Score]], 2, FALSE),"")</f>
        <v/>
      </c>
      <c r="D83" s="118"/>
      <c r="E83" s="118"/>
      <c r="F83" s="118"/>
      <c r="G83" s="118"/>
      <c r="H83" s="118"/>
      <c r="I83" s="118"/>
      <c r="J83" s="118"/>
      <c r="K83" s="118"/>
      <c r="L83" s="118"/>
    </row>
    <row r="84" spans="1:12">
      <c r="A84" s="115" t="str">
        <f t="shared" si="1"/>
        <v/>
      </c>
      <c r="B84" s="115" t="str">
        <f>_xlfn.IFNA(VLOOKUP($D84, 'Data Input'!$C$13:$AH$16, 32, FALSE),"")</f>
        <v/>
      </c>
      <c r="C84" s="115" t="str">
        <f>_xlfn.IFNA(VLOOKUP($B84, tblRiskLevel[[Risk Level]:[Score]], 2, FALSE),"")</f>
        <v/>
      </c>
      <c r="D84" s="116"/>
      <c r="E84" s="116"/>
      <c r="F84" s="116"/>
      <c r="G84" s="116"/>
      <c r="H84" s="116"/>
      <c r="I84" s="116"/>
      <c r="J84" s="116"/>
      <c r="K84" s="116"/>
      <c r="L84" s="116"/>
    </row>
    <row r="85" spans="1:12">
      <c r="A85" s="117" t="str">
        <f t="shared" si="1"/>
        <v/>
      </c>
      <c r="B85" s="115" t="str">
        <f>_xlfn.IFNA(VLOOKUP($D85, 'Data Input'!$C$13:$AH$16, 32, FALSE),"")</f>
        <v/>
      </c>
      <c r="C85" s="115" t="str">
        <f>_xlfn.IFNA(VLOOKUP($B85, tblRiskLevel[[Risk Level]:[Score]], 2, FALSE),"")</f>
        <v/>
      </c>
      <c r="D85" s="118"/>
      <c r="E85" s="118"/>
      <c r="F85" s="118"/>
      <c r="G85" s="118"/>
      <c r="H85" s="118"/>
      <c r="I85" s="118"/>
      <c r="J85" s="118"/>
      <c r="K85" s="118"/>
      <c r="L85" s="118"/>
    </row>
    <row r="86" spans="1:12">
      <c r="A86" s="115" t="str">
        <f t="shared" si="1"/>
        <v/>
      </c>
      <c r="B86" s="115" t="str">
        <f>_xlfn.IFNA(VLOOKUP($D86, 'Data Input'!$C$13:$AH$16, 32, FALSE),"")</f>
        <v/>
      </c>
      <c r="C86" s="115" t="str">
        <f>_xlfn.IFNA(VLOOKUP($B86, tblRiskLevel[[Risk Level]:[Score]], 2, FALSE),"")</f>
        <v/>
      </c>
      <c r="D86" s="116"/>
      <c r="E86" s="116"/>
      <c r="F86" s="116"/>
      <c r="G86" s="116"/>
      <c r="H86" s="116"/>
      <c r="I86" s="116"/>
      <c r="J86" s="116"/>
      <c r="K86" s="116"/>
      <c r="L86" s="116"/>
    </row>
    <row r="87" spans="1:12">
      <c r="A87" s="117" t="str">
        <f t="shared" si="1"/>
        <v/>
      </c>
      <c r="B87" s="115" t="str">
        <f>_xlfn.IFNA(VLOOKUP($D87, 'Data Input'!$C$13:$AH$16, 32, FALSE),"")</f>
        <v/>
      </c>
      <c r="C87" s="115" t="str">
        <f>_xlfn.IFNA(VLOOKUP($B87, tblRiskLevel[[Risk Level]:[Score]], 2, FALSE),"")</f>
        <v/>
      </c>
      <c r="D87" s="118"/>
      <c r="E87" s="118"/>
      <c r="F87" s="118"/>
      <c r="G87" s="118"/>
      <c r="H87" s="118"/>
      <c r="I87" s="118"/>
      <c r="J87" s="118"/>
      <c r="K87" s="118"/>
      <c r="L87" s="118"/>
    </row>
    <row r="88" spans="1:12">
      <c r="A88" s="115" t="str">
        <f t="shared" si="1"/>
        <v/>
      </c>
      <c r="B88" s="115" t="str">
        <f>_xlfn.IFNA(VLOOKUP($D88, 'Data Input'!$C$13:$AH$16, 32, FALSE),"")</f>
        <v/>
      </c>
      <c r="C88" s="115" t="str">
        <f>_xlfn.IFNA(VLOOKUP($B88, tblRiskLevel[[Risk Level]:[Score]], 2, FALSE),"")</f>
        <v/>
      </c>
      <c r="D88" s="116"/>
      <c r="E88" s="116"/>
      <c r="F88" s="116"/>
      <c r="G88" s="116"/>
      <c r="H88" s="116"/>
      <c r="I88" s="116"/>
      <c r="J88" s="116"/>
      <c r="K88" s="116"/>
      <c r="L88" s="116"/>
    </row>
    <row r="89" spans="1:12">
      <c r="A89" s="117" t="str">
        <f t="shared" si="1"/>
        <v/>
      </c>
      <c r="B89" s="115" t="str">
        <f>_xlfn.IFNA(VLOOKUP($D89, 'Data Input'!$C$13:$AH$16, 32, FALSE),"")</f>
        <v/>
      </c>
      <c r="C89" s="115" t="str">
        <f>_xlfn.IFNA(VLOOKUP($B89, tblRiskLevel[[Risk Level]:[Score]], 2, FALSE),"")</f>
        <v/>
      </c>
      <c r="D89" s="118"/>
      <c r="E89" s="118"/>
      <c r="F89" s="118"/>
      <c r="G89" s="118"/>
      <c r="H89" s="118"/>
      <c r="I89" s="118"/>
      <c r="J89" s="118"/>
      <c r="K89" s="118"/>
      <c r="L89" s="118"/>
    </row>
    <row r="90" spans="1:12">
      <c r="A90" s="115" t="str">
        <f t="shared" si="1"/>
        <v/>
      </c>
      <c r="B90" s="115" t="str">
        <f>_xlfn.IFNA(VLOOKUP($D90, 'Data Input'!$C$13:$AH$16, 32, FALSE),"")</f>
        <v/>
      </c>
      <c r="C90" s="115" t="str">
        <f>_xlfn.IFNA(VLOOKUP($B90, tblRiskLevel[[Risk Level]:[Score]], 2, FALSE),"")</f>
        <v/>
      </c>
      <c r="D90" s="116"/>
      <c r="E90" s="116"/>
      <c r="F90" s="116"/>
      <c r="G90" s="116"/>
      <c r="H90" s="116"/>
      <c r="I90" s="116"/>
      <c r="J90" s="116"/>
      <c r="K90" s="116"/>
      <c r="L90" s="116"/>
    </row>
    <row r="91" spans="1:12">
      <c r="A91" s="117" t="str">
        <f t="shared" si="1"/>
        <v/>
      </c>
      <c r="B91" s="115" t="str">
        <f>_xlfn.IFNA(VLOOKUP($D91, 'Data Input'!$C$13:$AH$16, 32, FALSE),"")</f>
        <v/>
      </c>
      <c r="C91" s="115" t="str">
        <f>_xlfn.IFNA(VLOOKUP($B91, tblRiskLevel[[Risk Level]:[Score]], 2, FALSE),"")</f>
        <v/>
      </c>
      <c r="D91" s="118"/>
      <c r="E91" s="118"/>
      <c r="F91" s="118"/>
      <c r="G91" s="118"/>
      <c r="H91" s="118"/>
      <c r="I91" s="118"/>
      <c r="J91" s="118"/>
      <c r="K91" s="118"/>
      <c r="L91" s="118"/>
    </row>
    <row r="92" spans="1:12">
      <c r="A92" s="115" t="str">
        <f t="shared" si="1"/>
        <v/>
      </c>
      <c r="B92" s="115" t="str">
        <f>_xlfn.IFNA(VLOOKUP($D92, 'Data Input'!$C$13:$AH$16, 32, FALSE),"")</f>
        <v/>
      </c>
      <c r="C92" s="115" t="str">
        <f>_xlfn.IFNA(VLOOKUP($B92, tblRiskLevel[[Risk Level]:[Score]], 2, FALSE),"")</f>
        <v/>
      </c>
      <c r="D92" s="116"/>
      <c r="E92" s="116"/>
      <c r="F92" s="116"/>
      <c r="G92" s="116"/>
      <c r="H92" s="116"/>
      <c r="I92" s="116"/>
      <c r="J92" s="116"/>
      <c r="K92" s="116"/>
      <c r="L92" s="116"/>
    </row>
    <row r="93" spans="1:12">
      <c r="A93" s="117" t="str">
        <f t="shared" si="1"/>
        <v/>
      </c>
      <c r="B93" s="115" t="str">
        <f>_xlfn.IFNA(VLOOKUP($D93, 'Data Input'!$C$13:$AH$16, 32, FALSE),"")</f>
        <v/>
      </c>
      <c r="C93" s="115" t="str">
        <f>_xlfn.IFNA(VLOOKUP($B93, tblRiskLevel[[Risk Level]:[Score]], 2, FALSE),"")</f>
        <v/>
      </c>
      <c r="D93" s="118"/>
      <c r="E93" s="118"/>
      <c r="F93" s="118"/>
      <c r="G93" s="118"/>
      <c r="H93" s="118"/>
      <c r="I93" s="118"/>
      <c r="J93" s="118"/>
      <c r="K93" s="118"/>
      <c r="L93" s="118"/>
    </row>
    <row r="94" spans="1:12">
      <c r="A94" s="115" t="str">
        <f t="shared" si="1"/>
        <v/>
      </c>
      <c r="B94" s="115" t="str">
        <f>_xlfn.IFNA(VLOOKUP($D94, 'Data Input'!$C$13:$AH$16, 32, FALSE),"")</f>
        <v/>
      </c>
      <c r="C94" s="115" t="str">
        <f>_xlfn.IFNA(VLOOKUP($B94, tblRiskLevel[[Risk Level]:[Score]], 2, FALSE),"")</f>
        <v/>
      </c>
      <c r="D94" s="116"/>
      <c r="E94" s="116"/>
      <c r="F94" s="116"/>
      <c r="G94" s="116"/>
      <c r="H94" s="116"/>
      <c r="I94" s="116"/>
      <c r="J94" s="116"/>
      <c r="K94" s="116"/>
      <c r="L94" s="116"/>
    </row>
    <row r="95" spans="1:12">
      <c r="A95" s="117" t="str">
        <f t="shared" si="1"/>
        <v/>
      </c>
      <c r="B95" s="115" t="str">
        <f>_xlfn.IFNA(VLOOKUP($D95, 'Data Input'!$C$13:$AH$16, 32, FALSE),"")</f>
        <v/>
      </c>
      <c r="C95" s="115" t="str">
        <f>_xlfn.IFNA(VLOOKUP($B95, tblRiskLevel[[Risk Level]:[Score]], 2, FALSE),"")</f>
        <v/>
      </c>
      <c r="D95" s="118"/>
      <c r="E95" s="118"/>
      <c r="F95" s="118"/>
      <c r="G95" s="118"/>
      <c r="H95" s="118"/>
      <c r="I95" s="118"/>
      <c r="J95" s="118"/>
      <c r="K95" s="118"/>
      <c r="L95" s="118"/>
    </row>
    <row r="96" spans="1:12">
      <c r="A96" s="115" t="str">
        <f t="shared" si="1"/>
        <v/>
      </c>
      <c r="B96" s="115" t="str">
        <f>_xlfn.IFNA(VLOOKUP($D96, 'Data Input'!$C$13:$AH$16, 32, FALSE),"")</f>
        <v/>
      </c>
      <c r="C96" s="115" t="str">
        <f>_xlfn.IFNA(VLOOKUP($B96, tblRiskLevel[[Risk Level]:[Score]], 2, FALSE),"")</f>
        <v/>
      </c>
      <c r="D96" s="116"/>
      <c r="E96" s="116"/>
      <c r="F96" s="116"/>
      <c r="G96" s="116"/>
      <c r="H96" s="116"/>
      <c r="I96" s="116"/>
      <c r="J96" s="116"/>
      <c r="K96" s="116"/>
      <c r="L96" s="116"/>
    </row>
    <row r="97" spans="1:12">
      <c r="A97" s="117" t="str">
        <f t="shared" si="1"/>
        <v/>
      </c>
      <c r="B97" s="115" t="str">
        <f>_xlfn.IFNA(VLOOKUP($D97, 'Data Input'!$C$13:$AH$16, 32, FALSE),"")</f>
        <v/>
      </c>
      <c r="C97" s="115" t="str">
        <f>_xlfn.IFNA(VLOOKUP($B97, tblRiskLevel[[Risk Level]:[Score]], 2, FALSE),"")</f>
        <v/>
      </c>
      <c r="D97" s="118"/>
      <c r="E97" s="118"/>
      <c r="F97" s="118"/>
      <c r="G97" s="118"/>
      <c r="H97" s="118"/>
      <c r="I97" s="118"/>
      <c r="J97" s="118"/>
      <c r="K97" s="118"/>
      <c r="L97" s="118"/>
    </row>
    <row r="98" spans="1:12">
      <c r="A98" s="115" t="str">
        <f t="shared" si="1"/>
        <v/>
      </c>
      <c r="B98" s="115" t="str">
        <f>_xlfn.IFNA(VLOOKUP($D98, 'Data Input'!$C$13:$AH$16, 32, FALSE),"")</f>
        <v/>
      </c>
      <c r="C98" s="115" t="str">
        <f>_xlfn.IFNA(VLOOKUP($B98, tblRiskLevel[[Risk Level]:[Score]], 2, FALSE),"")</f>
        <v/>
      </c>
      <c r="D98" s="116"/>
      <c r="E98" s="116"/>
      <c r="F98" s="116"/>
      <c r="G98" s="116"/>
      <c r="H98" s="116"/>
      <c r="I98" s="116"/>
      <c r="J98" s="116"/>
      <c r="K98" s="116"/>
      <c r="L98" s="116"/>
    </row>
    <row r="99" spans="1:12">
      <c r="A99" s="117" t="str">
        <f t="shared" si="1"/>
        <v/>
      </c>
      <c r="B99" s="115" t="str">
        <f>_xlfn.IFNA(VLOOKUP($D99, 'Data Input'!$C$13:$AH$16, 32, FALSE),"")</f>
        <v/>
      </c>
      <c r="C99" s="115" t="str">
        <f>_xlfn.IFNA(VLOOKUP($B99, tblRiskLevel[[Risk Level]:[Score]], 2, FALSE),"")</f>
        <v/>
      </c>
      <c r="D99" s="118"/>
      <c r="E99" s="118"/>
      <c r="F99" s="118"/>
      <c r="G99" s="118"/>
      <c r="H99" s="118"/>
      <c r="I99" s="118"/>
      <c r="J99" s="118"/>
      <c r="K99" s="118"/>
      <c r="L99" s="118"/>
    </row>
    <row r="100" spans="1:12">
      <c r="A100" s="115" t="str">
        <f t="shared" si="1"/>
        <v/>
      </c>
      <c r="B100" s="115" t="str">
        <f>_xlfn.IFNA(VLOOKUP($D100, 'Data Input'!$C$13:$AH$16, 32, FALSE),"")</f>
        <v/>
      </c>
      <c r="C100" s="115" t="str">
        <f>_xlfn.IFNA(VLOOKUP($B100, tblRiskLevel[[Risk Level]:[Score]], 2, FALSE),"")</f>
        <v/>
      </c>
      <c r="D100" s="116"/>
      <c r="E100" s="116"/>
      <c r="F100" s="116"/>
      <c r="G100" s="116"/>
      <c r="H100" s="116"/>
      <c r="I100" s="116"/>
      <c r="J100" s="116"/>
      <c r="K100" s="116"/>
      <c r="L100" s="116"/>
    </row>
    <row r="101" spans="1:12">
      <c r="A101" s="117" t="str">
        <f t="shared" si="1"/>
        <v/>
      </c>
      <c r="B101" s="115" t="str">
        <f>_xlfn.IFNA(VLOOKUP($D101, 'Data Input'!$C$13:$AH$16, 32, FALSE),"")</f>
        <v/>
      </c>
      <c r="C101" s="115" t="str">
        <f>_xlfn.IFNA(VLOOKUP($B101, tblRiskLevel[[Risk Level]:[Score]], 2, FALSE),"")</f>
        <v/>
      </c>
      <c r="D101" s="118"/>
      <c r="E101" s="118"/>
      <c r="F101" s="118"/>
      <c r="G101" s="118"/>
      <c r="H101" s="118"/>
      <c r="I101" s="118"/>
      <c r="J101" s="118"/>
      <c r="K101" s="118"/>
      <c r="L101" s="118"/>
    </row>
    <row r="102" spans="1:12">
      <c r="A102" s="115" t="str">
        <f t="shared" si="1"/>
        <v/>
      </c>
      <c r="B102" s="115" t="str">
        <f>_xlfn.IFNA(VLOOKUP($D102, 'Data Input'!$C$13:$AH$16, 32, FALSE),"")</f>
        <v/>
      </c>
      <c r="C102" s="115" t="str">
        <f>_xlfn.IFNA(VLOOKUP($B102, tblRiskLevel[[Risk Level]:[Score]], 2, FALSE),"")</f>
        <v/>
      </c>
      <c r="D102" s="116"/>
      <c r="E102" s="116"/>
      <c r="F102" s="116"/>
      <c r="G102" s="116"/>
      <c r="H102" s="116"/>
      <c r="I102" s="116"/>
      <c r="J102" s="116"/>
      <c r="K102" s="116"/>
      <c r="L102" s="116"/>
    </row>
    <row r="103" spans="1:12">
      <c r="A103" s="117" t="str">
        <f t="shared" si="1"/>
        <v/>
      </c>
      <c r="B103" s="115" t="str">
        <f>_xlfn.IFNA(VLOOKUP($D103, 'Data Input'!$C$13:$AH$16, 32, FALSE),"")</f>
        <v/>
      </c>
      <c r="C103" s="115" t="str">
        <f>_xlfn.IFNA(VLOOKUP($B103, tblRiskLevel[[Risk Level]:[Score]], 2, FALSE),"")</f>
        <v/>
      </c>
      <c r="D103" s="118"/>
      <c r="E103" s="118"/>
      <c r="F103" s="118"/>
      <c r="G103" s="118"/>
      <c r="H103" s="118"/>
      <c r="I103" s="118"/>
      <c r="J103" s="118"/>
      <c r="K103" s="118"/>
      <c r="L103" s="118"/>
    </row>
    <row r="104" spans="1:12">
      <c r="A104" s="115" t="str">
        <f t="shared" si="1"/>
        <v/>
      </c>
      <c r="B104" s="115" t="str">
        <f>_xlfn.IFNA(VLOOKUP($D104, 'Data Input'!$C$13:$AH$16, 32, FALSE),"")</f>
        <v/>
      </c>
      <c r="C104" s="115" t="str">
        <f>_xlfn.IFNA(VLOOKUP($B104, tblRiskLevel[[Risk Level]:[Score]], 2, FALSE),"")</f>
        <v/>
      </c>
      <c r="D104" s="116"/>
      <c r="E104" s="116"/>
      <c r="F104" s="116"/>
      <c r="G104" s="116"/>
      <c r="H104" s="116"/>
      <c r="I104" s="116"/>
      <c r="J104" s="116"/>
      <c r="K104" s="116"/>
      <c r="L104" s="116"/>
    </row>
    <row r="105" spans="1:12">
      <c r="A105" s="117" t="str">
        <f t="shared" si="1"/>
        <v/>
      </c>
      <c r="B105" s="115" t="str">
        <f>_xlfn.IFNA(VLOOKUP($D105, 'Data Input'!$C$13:$AH$16, 32, FALSE),"")</f>
        <v/>
      </c>
      <c r="C105" s="115" t="str">
        <f>_xlfn.IFNA(VLOOKUP($B105, tblRiskLevel[[Risk Level]:[Score]], 2, FALSE),"")</f>
        <v/>
      </c>
      <c r="D105" s="118"/>
      <c r="E105" s="118"/>
      <c r="F105" s="118"/>
      <c r="G105" s="118"/>
      <c r="H105" s="118"/>
      <c r="I105" s="118"/>
      <c r="J105" s="118"/>
      <c r="K105" s="118"/>
      <c r="L105" s="118"/>
    </row>
    <row r="106" spans="1:12">
      <c r="A106" s="115" t="str">
        <f t="shared" si="1"/>
        <v/>
      </c>
      <c r="B106" s="115" t="str">
        <f>_xlfn.IFNA(VLOOKUP($D106, 'Data Input'!$C$13:$AH$16, 32, FALSE),"")</f>
        <v/>
      </c>
      <c r="C106" s="115" t="str">
        <f>_xlfn.IFNA(VLOOKUP($B106, tblRiskLevel[[Risk Level]:[Score]], 2, FALSE),"")</f>
        <v/>
      </c>
      <c r="D106" s="116"/>
      <c r="E106" s="116"/>
      <c r="F106" s="116"/>
      <c r="G106" s="116"/>
      <c r="H106" s="116"/>
      <c r="I106" s="116"/>
      <c r="J106" s="116"/>
      <c r="K106" s="116"/>
      <c r="L106" s="116"/>
    </row>
    <row r="107" spans="1:12">
      <c r="A107" s="117" t="str">
        <f t="shared" si="1"/>
        <v/>
      </c>
      <c r="B107" s="115" t="str">
        <f>_xlfn.IFNA(VLOOKUP($D107, 'Data Input'!$C$13:$AH$16, 32, FALSE),"")</f>
        <v/>
      </c>
      <c r="C107" s="115" t="str">
        <f>_xlfn.IFNA(VLOOKUP($B107, tblRiskLevel[[Risk Level]:[Score]], 2, FALSE),"")</f>
        <v/>
      </c>
      <c r="D107" s="118"/>
      <c r="E107" s="118"/>
      <c r="F107" s="118"/>
      <c r="G107" s="118"/>
      <c r="H107" s="118"/>
      <c r="I107" s="118"/>
      <c r="J107" s="118"/>
      <c r="K107" s="118"/>
      <c r="L107" s="118"/>
    </row>
    <row r="108" spans="1:12">
      <c r="A108" s="115" t="str">
        <f t="shared" si="1"/>
        <v/>
      </c>
      <c r="B108" s="115" t="str">
        <f>_xlfn.IFNA(VLOOKUP($D108, 'Data Input'!$C$13:$AH$16, 32, FALSE),"")</f>
        <v/>
      </c>
      <c r="C108" s="115" t="str">
        <f>_xlfn.IFNA(VLOOKUP($B108, tblRiskLevel[[Risk Level]:[Score]], 2, FALSE),"")</f>
        <v/>
      </c>
      <c r="D108" s="116"/>
      <c r="E108" s="116"/>
      <c r="F108" s="116"/>
      <c r="G108" s="116"/>
      <c r="H108" s="116"/>
      <c r="I108" s="116"/>
      <c r="J108" s="116"/>
      <c r="K108" s="116"/>
      <c r="L108" s="116"/>
    </row>
    <row r="109" spans="1:12">
      <c r="A109" s="117" t="str">
        <f t="shared" si="1"/>
        <v/>
      </c>
      <c r="B109" s="115" t="str">
        <f>_xlfn.IFNA(VLOOKUP($D109, 'Data Input'!$C$13:$AH$16, 32, FALSE),"")</f>
        <v/>
      </c>
      <c r="C109" s="115" t="str">
        <f>_xlfn.IFNA(VLOOKUP($B109, tblRiskLevel[[Risk Level]:[Score]], 2, FALSE),"")</f>
        <v/>
      </c>
      <c r="D109" s="118"/>
      <c r="E109" s="118"/>
      <c r="F109" s="118"/>
      <c r="G109" s="118"/>
      <c r="H109" s="118"/>
      <c r="I109" s="118"/>
      <c r="J109" s="118"/>
      <c r="K109" s="118"/>
      <c r="L109" s="118"/>
    </row>
    <row r="110" spans="1:12">
      <c r="A110" s="115" t="str">
        <f t="shared" si="1"/>
        <v/>
      </c>
      <c r="B110" s="115" t="str">
        <f>_xlfn.IFNA(VLOOKUP($D110, 'Data Input'!$C$13:$AH$16, 32, FALSE),"")</f>
        <v/>
      </c>
      <c r="C110" s="115" t="str">
        <f>_xlfn.IFNA(VLOOKUP($B110, tblRiskLevel[[Risk Level]:[Score]], 2, FALSE),"")</f>
        <v/>
      </c>
      <c r="D110" s="116"/>
      <c r="E110" s="116"/>
      <c r="F110" s="116"/>
      <c r="G110" s="116"/>
      <c r="H110" s="116"/>
      <c r="I110" s="116"/>
      <c r="J110" s="116"/>
      <c r="K110" s="116"/>
      <c r="L110" s="116"/>
    </row>
    <row r="111" spans="1:12">
      <c r="A111" s="117" t="str">
        <f t="shared" si="1"/>
        <v/>
      </c>
      <c r="B111" s="115" t="str">
        <f>_xlfn.IFNA(VLOOKUP($D111, 'Data Input'!$C$13:$AH$16, 32, FALSE),"")</f>
        <v/>
      </c>
      <c r="C111" s="115" t="str">
        <f>_xlfn.IFNA(VLOOKUP($B111, tblRiskLevel[[Risk Level]:[Score]], 2, FALSE),"")</f>
        <v/>
      </c>
      <c r="D111" s="118"/>
      <c r="E111" s="118"/>
      <c r="F111" s="118"/>
      <c r="G111" s="118"/>
      <c r="H111" s="118"/>
      <c r="I111" s="118"/>
      <c r="J111" s="118"/>
      <c r="K111" s="118"/>
      <c r="L111" s="118"/>
    </row>
    <row r="112" spans="1:12">
      <c r="A112" s="115" t="str">
        <f t="shared" si="1"/>
        <v/>
      </c>
      <c r="B112" s="115" t="str">
        <f>_xlfn.IFNA(VLOOKUP($D112, 'Data Input'!$C$13:$AH$16, 32, FALSE),"")</f>
        <v/>
      </c>
      <c r="C112" s="115" t="str">
        <f>_xlfn.IFNA(VLOOKUP($B112, tblRiskLevel[[Risk Level]:[Score]], 2, FALSE),"")</f>
        <v/>
      </c>
      <c r="D112" s="116"/>
      <c r="E112" s="116"/>
      <c r="F112" s="116"/>
      <c r="G112" s="116"/>
      <c r="H112" s="116"/>
      <c r="I112" s="116"/>
      <c r="J112" s="116"/>
      <c r="K112" s="116"/>
      <c r="L112" s="116"/>
    </row>
    <row r="113" spans="1:12">
      <c r="A113" s="117" t="str">
        <f t="shared" si="1"/>
        <v/>
      </c>
      <c r="B113" s="115" t="str">
        <f>_xlfn.IFNA(VLOOKUP($D113, 'Data Input'!$C$13:$AH$16, 32, FALSE),"")</f>
        <v/>
      </c>
      <c r="C113" s="115" t="str">
        <f>_xlfn.IFNA(VLOOKUP($B113, tblRiskLevel[[Risk Level]:[Score]], 2, FALSE),"")</f>
        <v/>
      </c>
      <c r="D113" s="118"/>
      <c r="E113" s="118"/>
      <c r="F113" s="118"/>
      <c r="G113" s="118"/>
      <c r="H113" s="118"/>
      <c r="I113" s="118"/>
      <c r="J113" s="118"/>
      <c r="K113" s="118"/>
      <c r="L113" s="118"/>
    </row>
    <row r="114" spans="1:12">
      <c r="A114" s="115" t="str">
        <f t="shared" si="1"/>
        <v/>
      </c>
      <c r="B114" s="115" t="str">
        <f>_xlfn.IFNA(VLOOKUP($D114, 'Data Input'!$C$13:$AH$16, 32, FALSE),"")</f>
        <v/>
      </c>
      <c r="C114" s="115" t="str">
        <f>_xlfn.IFNA(VLOOKUP($B114, tblRiskLevel[[Risk Level]:[Score]], 2, FALSE),"")</f>
        <v/>
      </c>
      <c r="D114" s="116"/>
      <c r="E114" s="116"/>
      <c r="F114" s="116"/>
      <c r="G114" s="116"/>
      <c r="H114" s="116"/>
      <c r="I114" s="116"/>
      <c r="J114" s="116"/>
      <c r="K114" s="116"/>
      <c r="L114" s="116"/>
    </row>
    <row r="115" spans="1:12">
      <c r="A115" s="117" t="str">
        <f t="shared" si="1"/>
        <v/>
      </c>
      <c r="B115" s="115" t="str">
        <f>_xlfn.IFNA(VLOOKUP($D115, 'Data Input'!$C$13:$AH$16, 32, FALSE),"")</f>
        <v/>
      </c>
      <c r="C115" s="115" t="str">
        <f>_xlfn.IFNA(VLOOKUP($B115, tblRiskLevel[[Risk Level]:[Score]], 2, FALSE),"")</f>
        <v/>
      </c>
      <c r="D115" s="118"/>
      <c r="E115" s="118"/>
      <c r="F115" s="118"/>
      <c r="G115" s="118"/>
      <c r="H115" s="118"/>
      <c r="I115" s="118"/>
      <c r="J115" s="118"/>
      <c r="K115" s="118"/>
      <c r="L115" s="118"/>
    </row>
    <row r="116" spans="1:12">
      <c r="A116" s="115" t="str">
        <f t="shared" si="1"/>
        <v/>
      </c>
      <c r="B116" s="115" t="str">
        <f>_xlfn.IFNA(VLOOKUP($D116, 'Data Input'!$C$13:$AH$16, 32, FALSE),"")</f>
        <v/>
      </c>
      <c r="C116" s="115" t="str">
        <f>_xlfn.IFNA(VLOOKUP($B116, tblRiskLevel[[Risk Level]:[Score]], 2, FALSE),"")</f>
        <v/>
      </c>
      <c r="D116" s="116"/>
      <c r="E116" s="116"/>
      <c r="F116" s="116"/>
      <c r="G116" s="116"/>
      <c r="H116" s="116"/>
      <c r="I116" s="116"/>
      <c r="J116" s="116"/>
      <c r="K116" s="116"/>
      <c r="L116" s="116"/>
    </row>
    <row r="117" spans="1:12">
      <c r="A117" s="117" t="str">
        <f t="shared" si="1"/>
        <v/>
      </c>
      <c r="B117" s="115" t="str">
        <f>_xlfn.IFNA(VLOOKUP($D117, 'Data Input'!$C$13:$AH$16, 32, FALSE),"")</f>
        <v/>
      </c>
      <c r="C117" s="115" t="str">
        <f>_xlfn.IFNA(VLOOKUP($B117, tblRiskLevel[[Risk Level]:[Score]], 2, FALSE),"")</f>
        <v/>
      </c>
      <c r="D117" s="118"/>
      <c r="E117" s="118"/>
      <c r="F117" s="118"/>
      <c r="G117" s="118"/>
      <c r="H117" s="118"/>
      <c r="I117" s="118"/>
      <c r="J117" s="118"/>
      <c r="K117" s="118"/>
      <c r="L117" s="118"/>
    </row>
    <row r="118" spans="1:12">
      <c r="A118" s="115" t="str">
        <f t="shared" si="1"/>
        <v/>
      </c>
      <c r="B118" s="115" t="str">
        <f>_xlfn.IFNA(VLOOKUP($D118, 'Data Input'!$C$13:$AH$16, 32, FALSE),"")</f>
        <v/>
      </c>
      <c r="C118" s="115" t="str">
        <f>_xlfn.IFNA(VLOOKUP($B118, tblRiskLevel[[Risk Level]:[Score]], 2, FALSE),"")</f>
        <v/>
      </c>
      <c r="D118" s="116"/>
      <c r="E118" s="116"/>
      <c r="F118" s="116"/>
      <c r="G118" s="116"/>
      <c r="H118" s="116"/>
      <c r="I118" s="116"/>
      <c r="J118" s="116"/>
      <c r="K118" s="116"/>
      <c r="L118" s="116"/>
    </row>
    <row r="119" spans="1:12">
      <c r="A119" s="117" t="str">
        <f t="shared" si="1"/>
        <v/>
      </c>
      <c r="B119" s="115" t="str">
        <f>_xlfn.IFNA(VLOOKUP($D119, 'Data Input'!$C$13:$AH$16, 32, FALSE),"")</f>
        <v/>
      </c>
      <c r="C119" s="115" t="str">
        <f>_xlfn.IFNA(VLOOKUP($B119, tblRiskLevel[[Risk Level]:[Score]], 2, FALSE),"")</f>
        <v/>
      </c>
      <c r="D119" s="118"/>
      <c r="E119" s="118"/>
      <c r="F119" s="118"/>
      <c r="G119" s="118"/>
      <c r="H119" s="118"/>
      <c r="I119" s="118"/>
      <c r="J119" s="118"/>
      <c r="K119" s="118"/>
      <c r="L119" s="118"/>
    </row>
    <row r="120" spans="1:12">
      <c r="A120" s="115" t="str">
        <f t="shared" si="1"/>
        <v/>
      </c>
      <c r="B120" s="115" t="str">
        <f>_xlfn.IFNA(VLOOKUP($D120, 'Data Input'!$C$13:$AH$16, 32, FALSE),"")</f>
        <v/>
      </c>
      <c r="C120" s="115" t="str">
        <f>_xlfn.IFNA(VLOOKUP($B120, tblRiskLevel[[Risk Level]:[Score]], 2, FALSE),"")</f>
        <v/>
      </c>
      <c r="D120" s="116"/>
      <c r="E120" s="116"/>
      <c r="F120" s="116"/>
      <c r="G120" s="116"/>
      <c r="H120" s="116"/>
      <c r="I120" s="116"/>
      <c r="J120" s="116"/>
      <c r="K120" s="116"/>
      <c r="L120" s="116"/>
    </row>
    <row r="121" spans="1:12">
      <c r="A121" s="117" t="str">
        <f t="shared" si="1"/>
        <v/>
      </c>
      <c r="B121" s="115" t="str">
        <f>_xlfn.IFNA(VLOOKUP($D121, 'Data Input'!$C$13:$AH$16, 32, FALSE),"")</f>
        <v/>
      </c>
      <c r="C121" s="115" t="str">
        <f>_xlfn.IFNA(VLOOKUP($B121, tblRiskLevel[[Risk Level]:[Score]], 2, FALSE),"")</f>
        <v/>
      </c>
      <c r="D121" s="118"/>
      <c r="E121" s="118"/>
      <c r="F121" s="118"/>
      <c r="G121" s="118"/>
      <c r="H121" s="118"/>
      <c r="I121" s="118"/>
      <c r="J121" s="118"/>
      <c r="K121" s="118"/>
      <c r="L121" s="118"/>
    </row>
    <row r="122" spans="1:12">
      <c r="A122" s="115" t="str">
        <f t="shared" si="1"/>
        <v/>
      </c>
      <c r="B122" s="115" t="str">
        <f>_xlfn.IFNA(VLOOKUP($D122, 'Data Input'!$C$13:$AH$16, 32, FALSE),"")</f>
        <v/>
      </c>
      <c r="C122" s="115" t="str">
        <f>_xlfn.IFNA(VLOOKUP($B122, tblRiskLevel[[Risk Level]:[Score]], 2, FALSE),"")</f>
        <v/>
      </c>
      <c r="D122" s="116"/>
      <c r="E122" s="116"/>
      <c r="F122" s="116"/>
      <c r="G122" s="116"/>
      <c r="H122" s="116"/>
      <c r="I122" s="116"/>
      <c r="J122" s="116"/>
      <c r="K122" s="116"/>
      <c r="L122" s="116"/>
    </row>
    <row r="123" spans="1:12">
      <c r="A123" s="117" t="str">
        <f t="shared" si="1"/>
        <v/>
      </c>
      <c r="B123" s="115" t="str">
        <f>_xlfn.IFNA(VLOOKUP($D123, 'Data Input'!$C$13:$AH$16, 32, FALSE),"")</f>
        <v/>
      </c>
      <c r="C123" s="115" t="str">
        <f>_xlfn.IFNA(VLOOKUP($B123, tblRiskLevel[[Risk Level]:[Score]], 2, FALSE),"")</f>
        <v/>
      </c>
      <c r="D123" s="118"/>
      <c r="E123" s="118"/>
      <c r="F123" s="118"/>
      <c r="G123" s="118"/>
      <c r="H123" s="118"/>
      <c r="I123" s="118"/>
      <c r="J123" s="118"/>
      <c r="K123" s="118"/>
      <c r="L123" s="118"/>
    </row>
    <row r="124" spans="1:12">
      <c r="A124" s="115" t="str">
        <f t="shared" si="1"/>
        <v/>
      </c>
      <c r="B124" s="115" t="str">
        <f>_xlfn.IFNA(VLOOKUP($D124, 'Data Input'!$C$13:$AH$16, 32, FALSE),"")</f>
        <v/>
      </c>
      <c r="C124" s="115" t="str">
        <f>_xlfn.IFNA(VLOOKUP($B124, tblRiskLevel[[Risk Level]:[Score]], 2, FALSE),"")</f>
        <v/>
      </c>
      <c r="D124" s="116"/>
      <c r="E124" s="116"/>
      <c r="F124" s="116"/>
      <c r="G124" s="116"/>
      <c r="H124" s="116"/>
      <c r="I124" s="116"/>
      <c r="J124" s="116"/>
      <c r="K124" s="116"/>
      <c r="L124" s="116"/>
    </row>
    <row r="125" spans="1:12">
      <c r="A125" s="117" t="str">
        <f t="shared" si="1"/>
        <v/>
      </c>
      <c r="B125" s="115" t="str">
        <f>_xlfn.IFNA(VLOOKUP($D125, 'Data Input'!$C$13:$AH$16, 32, FALSE),"")</f>
        <v/>
      </c>
      <c r="C125" s="115" t="str">
        <f>_xlfn.IFNA(VLOOKUP($B125, tblRiskLevel[[Risk Level]:[Score]], 2, FALSE),"")</f>
        <v/>
      </c>
      <c r="D125" s="118"/>
      <c r="E125" s="118"/>
      <c r="F125" s="118"/>
      <c r="G125" s="118"/>
      <c r="H125" s="118"/>
      <c r="I125" s="118"/>
      <c r="J125" s="118"/>
      <c r="K125" s="118"/>
      <c r="L125" s="118"/>
    </row>
    <row r="126" spans="1:12">
      <c r="A126" s="115" t="str">
        <f t="shared" si="1"/>
        <v/>
      </c>
      <c r="B126" s="115" t="str">
        <f>_xlfn.IFNA(VLOOKUP($D126, 'Data Input'!$C$13:$AH$16, 32, FALSE),"")</f>
        <v/>
      </c>
      <c r="C126" s="115" t="str">
        <f>_xlfn.IFNA(VLOOKUP($B126, tblRiskLevel[[Risk Level]:[Score]], 2, FALSE),"")</f>
        <v/>
      </c>
      <c r="D126" s="116"/>
      <c r="E126" s="116"/>
      <c r="F126" s="116"/>
      <c r="G126" s="116"/>
      <c r="H126" s="116"/>
      <c r="I126" s="116"/>
      <c r="J126" s="116"/>
      <c r="K126" s="116"/>
      <c r="L126" s="116"/>
    </row>
    <row r="127" spans="1:12">
      <c r="A127" s="117" t="str">
        <f t="shared" si="1"/>
        <v/>
      </c>
      <c r="B127" s="115" t="str">
        <f>_xlfn.IFNA(VLOOKUP($D127, 'Data Input'!$C$13:$AH$16, 32, FALSE),"")</f>
        <v/>
      </c>
      <c r="C127" s="115" t="str">
        <f>_xlfn.IFNA(VLOOKUP($B127, tblRiskLevel[[Risk Level]:[Score]], 2, FALSE),"")</f>
        <v/>
      </c>
      <c r="D127" s="118"/>
      <c r="E127" s="118"/>
      <c r="F127" s="118"/>
      <c r="G127" s="118"/>
      <c r="H127" s="118"/>
      <c r="I127" s="118"/>
      <c r="J127" s="118"/>
      <c r="K127" s="118"/>
      <c r="L127" s="118"/>
    </row>
    <row r="128" spans="1:12">
      <c r="A128" s="115" t="str">
        <f t="shared" si="1"/>
        <v/>
      </c>
      <c r="B128" s="115" t="str">
        <f>_xlfn.IFNA(VLOOKUP($D128, 'Data Input'!$C$13:$AH$16, 32, FALSE),"")</f>
        <v/>
      </c>
      <c r="C128" s="115" t="str">
        <f>_xlfn.IFNA(VLOOKUP($B128, tblRiskLevel[[Risk Level]:[Score]], 2, FALSE),"")</f>
        <v/>
      </c>
      <c r="D128" s="116"/>
      <c r="E128" s="116"/>
      <c r="F128" s="116"/>
      <c r="G128" s="116"/>
      <c r="H128" s="116"/>
      <c r="I128" s="116"/>
      <c r="J128" s="116"/>
      <c r="K128" s="116"/>
      <c r="L128" s="116"/>
    </row>
    <row r="129" spans="1:12">
      <c r="A129" s="117" t="str">
        <f t="shared" si="1"/>
        <v/>
      </c>
      <c r="B129" s="115" t="str">
        <f>_xlfn.IFNA(VLOOKUP($D129, 'Data Input'!$C$13:$AH$16, 32, FALSE),"")</f>
        <v/>
      </c>
      <c r="C129" s="115" t="str">
        <f>_xlfn.IFNA(VLOOKUP($B129, tblRiskLevel[[Risk Level]:[Score]], 2, FALSE),"")</f>
        <v/>
      </c>
      <c r="D129" s="118"/>
      <c r="E129" s="118"/>
      <c r="F129" s="118"/>
      <c r="G129" s="118"/>
      <c r="H129" s="118"/>
      <c r="I129" s="118"/>
      <c r="J129" s="118"/>
      <c r="K129" s="118"/>
      <c r="L129" s="118"/>
    </row>
    <row r="130" spans="1:12">
      <c r="A130" s="115" t="str">
        <f t="shared" si="1"/>
        <v/>
      </c>
      <c r="B130" s="115" t="str">
        <f>_xlfn.IFNA(VLOOKUP($D130, 'Data Input'!$C$13:$AH$16, 32, FALSE),"")</f>
        <v/>
      </c>
      <c r="C130" s="115" t="str">
        <f>_xlfn.IFNA(VLOOKUP($B130, tblRiskLevel[[Risk Level]:[Score]], 2, FALSE),"")</f>
        <v/>
      </c>
      <c r="D130" s="116"/>
      <c r="E130" s="116"/>
      <c r="F130" s="116"/>
      <c r="G130" s="116"/>
      <c r="H130" s="116"/>
      <c r="I130" s="116"/>
      <c r="J130" s="116"/>
      <c r="K130" s="116"/>
      <c r="L130" s="116"/>
    </row>
    <row r="131" spans="1:12">
      <c r="A131" s="117" t="str">
        <f t="shared" si="1"/>
        <v/>
      </c>
      <c r="B131" s="115" t="str">
        <f>_xlfn.IFNA(VLOOKUP($D131, 'Data Input'!$C$13:$AH$16, 32, FALSE),"")</f>
        <v/>
      </c>
      <c r="C131" s="115" t="str">
        <f>_xlfn.IFNA(VLOOKUP($B131, tblRiskLevel[[Risk Level]:[Score]], 2, FALSE),"")</f>
        <v/>
      </c>
      <c r="D131" s="118"/>
      <c r="E131" s="118"/>
      <c r="F131" s="118"/>
      <c r="G131" s="118"/>
      <c r="H131" s="118"/>
      <c r="I131" s="118"/>
      <c r="J131" s="118"/>
      <c r="K131" s="118"/>
      <c r="L131" s="118"/>
    </row>
    <row r="132" spans="1:12">
      <c r="A132" s="115" t="str">
        <f t="shared" si="1"/>
        <v/>
      </c>
      <c r="B132" s="115" t="str">
        <f>_xlfn.IFNA(VLOOKUP($D132, 'Data Input'!$C$13:$AH$16, 32, FALSE),"")</f>
        <v/>
      </c>
      <c r="C132" s="115" t="str">
        <f>_xlfn.IFNA(VLOOKUP($B132, tblRiskLevel[[Risk Level]:[Score]], 2, FALSE),"")</f>
        <v/>
      </c>
      <c r="D132" s="116"/>
      <c r="E132" s="116"/>
      <c r="F132" s="116"/>
      <c r="G132" s="116"/>
      <c r="H132" s="116"/>
      <c r="I132" s="116"/>
      <c r="J132" s="116"/>
      <c r="K132" s="116"/>
      <c r="L132" s="116"/>
    </row>
    <row r="133" spans="1:12">
      <c r="A133" s="117" t="str">
        <f t="shared" si="1"/>
        <v/>
      </c>
      <c r="B133" s="115" t="str">
        <f>_xlfn.IFNA(VLOOKUP($D133, 'Data Input'!$C$13:$AH$16, 32, FALSE),"")</f>
        <v/>
      </c>
      <c r="C133" s="115" t="str">
        <f>_xlfn.IFNA(VLOOKUP($B133, tblRiskLevel[[Risk Level]:[Score]], 2, FALSE),"")</f>
        <v/>
      </c>
      <c r="D133" s="118"/>
      <c r="E133" s="118"/>
      <c r="F133" s="118"/>
      <c r="G133" s="118"/>
      <c r="H133" s="118"/>
      <c r="I133" s="118"/>
      <c r="J133" s="118"/>
      <c r="K133" s="118"/>
      <c r="L133" s="118"/>
    </row>
    <row r="134" spans="1:12">
      <c r="A134" s="115" t="str">
        <f t="shared" si="1"/>
        <v/>
      </c>
      <c r="B134" s="115" t="str">
        <f>_xlfn.IFNA(VLOOKUP($D134, 'Data Input'!$C$13:$AH$16, 32, FALSE),"")</f>
        <v/>
      </c>
      <c r="C134" s="115" t="str">
        <f>_xlfn.IFNA(VLOOKUP($B134, tblRiskLevel[[Risk Level]:[Score]], 2, FALSE),"")</f>
        <v/>
      </c>
      <c r="D134" s="116"/>
      <c r="E134" s="116"/>
      <c r="F134" s="116"/>
      <c r="G134" s="116"/>
      <c r="H134" s="116"/>
      <c r="I134" s="116"/>
      <c r="J134" s="116"/>
      <c r="K134" s="116"/>
      <c r="L134" s="116"/>
    </row>
    <row r="135" spans="1:12">
      <c r="A135" s="117" t="str">
        <f t="shared" si="1"/>
        <v/>
      </c>
      <c r="B135" s="115" t="str">
        <f>_xlfn.IFNA(VLOOKUP($D135, 'Data Input'!$C$13:$AH$16, 32, FALSE),"")</f>
        <v/>
      </c>
      <c r="C135" s="115" t="str">
        <f>_xlfn.IFNA(VLOOKUP($B135, tblRiskLevel[[Risk Level]:[Score]], 2, FALSE),"")</f>
        <v/>
      </c>
      <c r="D135" s="118"/>
      <c r="E135" s="118"/>
      <c r="F135" s="118"/>
      <c r="G135" s="118"/>
      <c r="H135" s="118"/>
      <c r="I135" s="118"/>
      <c r="J135" s="118"/>
      <c r="K135" s="118"/>
      <c r="L135" s="118"/>
    </row>
    <row r="136" spans="1:12">
      <c r="A136" s="115" t="str">
        <f t="shared" si="1"/>
        <v/>
      </c>
      <c r="B136" s="115" t="str">
        <f>_xlfn.IFNA(VLOOKUP($D136, 'Data Input'!$C$13:$AH$16, 32, FALSE),"")</f>
        <v/>
      </c>
      <c r="C136" s="115" t="str">
        <f>_xlfn.IFNA(VLOOKUP($B136, tblRiskLevel[[Risk Level]:[Score]], 2, FALSE),"")</f>
        <v/>
      </c>
      <c r="D136" s="116"/>
      <c r="E136" s="116"/>
      <c r="F136" s="116"/>
      <c r="G136" s="116"/>
      <c r="H136" s="116"/>
      <c r="I136" s="116"/>
      <c r="J136" s="116"/>
      <c r="K136" s="116"/>
      <c r="L136" s="116"/>
    </row>
    <row r="137" spans="1:12">
      <c r="A137" s="117" t="str">
        <f t="shared" ref="A137:A157" si="2">IF(D137&lt;&gt;"", ROW()-13, "")</f>
        <v/>
      </c>
      <c r="B137" s="115" t="str">
        <f>_xlfn.IFNA(VLOOKUP($D137, 'Data Input'!$C$13:$AH$16, 32, FALSE),"")</f>
        <v/>
      </c>
      <c r="C137" s="115" t="str">
        <f>_xlfn.IFNA(VLOOKUP($B137, tblRiskLevel[[Risk Level]:[Score]], 2, FALSE),"")</f>
        <v/>
      </c>
      <c r="D137" s="118"/>
      <c r="E137" s="118"/>
      <c r="F137" s="118"/>
      <c r="G137" s="118"/>
      <c r="H137" s="118"/>
      <c r="I137" s="118"/>
      <c r="J137" s="118"/>
      <c r="K137" s="118"/>
      <c r="L137" s="118"/>
    </row>
    <row r="138" spans="1:12">
      <c r="A138" s="115" t="str">
        <f t="shared" si="2"/>
        <v/>
      </c>
      <c r="B138" s="115" t="str">
        <f>_xlfn.IFNA(VLOOKUP($D138, 'Data Input'!$C$13:$AH$16, 32, FALSE),"")</f>
        <v/>
      </c>
      <c r="C138" s="115" t="str">
        <f>_xlfn.IFNA(VLOOKUP($B138, tblRiskLevel[[Risk Level]:[Score]], 2, FALSE),"")</f>
        <v/>
      </c>
      <c r="D138" s="116"/>
      <c r="E138" s="116"/>
      <c r="F138" s="116"/>
      <c r="G138" s="116"/>
      <c r="H138" s="116"/>
      <c r="I138" s="116"/>
      <c r="J138" s="116"/>
      <c r="K138" s="116"/>
      <c r="L138" s="116"/>
    </row>
    <row r="139" spans="1:12">
      <c r="A139" s="117" t="str">
        <f t="shared" si="2"/>
        <v/>
      </c>
      <c r="B139" s="115" t="str">
        <f>_xlfn.IFNA(VLOOKUP($D139, 'Data Input'!$C$13:$AH$16, 32, FALSE),"")</f>
        <v/>
      </c>
      <c r="C139" s="115" t="str">
        <f>_xlfn.IFNA(VLOOKUP($B139, tblRiskLevel[[Risk Level]:[Score]], 2, FALSE),"")</f>
        <v/>
      </c>
      <c r="D139" s="118"/>
      <c r="E139" s="118"/>
      <c r="F139" s="118"/>
      <c r="G139" s="118"/>
      <c r="H139" s="118"/>
      <c r="I139" s="118"/>
      <c r="J139" s="118"/>
      <c r="K139" s="118"/>
      <c r="L139" s="118"/>
    </row>
    <row r="140" spans="1:12">
      <c r="A140" s="115" t="str">
        <f t="shared" si="2"/>
        <v/>
      </c>
      <c r="B140" s="115" t="str">
        <f>_xlfn.IFNA(VLOOKUP($D140, 'Data Input'!$C$13:$AH$16, 32, FALSE),"")</f>
        <v/>
      </c>
      <c r="C140" s="115" t="str">
        <f>_xlfn.IFNA(VLOOKUP($B140, tblRiskLevel[[Risk Level]:[Score]], 2, FALSE),"")</f>
        <v/>
      </c>
      <c r="D140" s="116"/>
      <c r="E140" s="116"/>
      <c r="F140" s="116"/>
      <c r="G140" s="116"/>
      <c r="H140" s="116"/>
      <c r="I140" s="116"/>
      <c r="J140" s="116"/>
      <c r="K140" s="116"/>
      <c r="L140" s="116"/>
    </row>
    <row r="141" spans="1:12">
      <c r="A141" s="117" t="str">
        <f t="shared" si="2"/>
        <v/>
      </c>
      <c r="B141" s="115" t="str">
        <f>_xlfn.IFNA(VLOOKUP($D141, 'Data Input'!$C$13:$AH$16, 32, FALSE),"")</f>
        <v/>
      </c>
      <c r="C141" s="115" t="str">
        <f>_xlfn.IFNA(VLOOKUP($B141, tblRiskLevel[[Risk Level]:[Score]], 2, FALSE),"")</f>
        <v/>
      </c>
      <c r="D141" s="118"/>
      <c r="E141" s="118"/>
      <c r="F141" s="118"/>
      <c r="G141" s="118"/>
      <c r="H141" s="118"/>
      <c r="I141" s="118"/>
      <c r="J141" s="118"/>
      <c r="K141" s="118"/>
      <c r="L141" s="118"/>
    </row>
    <row r="142" spans="1:12">
      <c r="A142" s="115" t="str">
        <f t="shared" si="2"/>
        <v/>
      </c>
      <c r="B142" s="115" t="str">
        <f>_xlfn.IFNA(VLOOKUP($D142, 'Data Input'!$C$13:$AH$16, 32, FALSE),"")</f>
        <v/>
      </c>
      <c r="C142" s="115" t="str">
        <f>_xlfn.IFNA(VLOOKUP($B142, tblRiskLevel[[Risk Level]:[Score]], 2, FALSE),"")</f>
        <v/>
      </c>
      <c r="D142" s="116"/>
      <c r="E142" s="116"/>
      <c r="F142" s="116"/>
      <c r="G142" s="116"/>
      <c r="H142" s="116"/>
      <c r="I142" s="116"/>
      <c r="J142" s="116"/>
      <c r="K142" s="116"/>
      <c r="L142" s="116"/>
    </row>
    <row r="143" spans="1:12">
      <c r="A143" s="117" t="str">
        <f t="shared" si="2"/>
        <v/>
      </c>
      <c r="B143" s="115" t="str">
        <f>_xlfn.IFNA(VLOOKUP($D143, 'Data Input'!$C$13:$AH$16, 32, FALSE),"")</f>
        <v/>
      </c>
      <c r="C143" s="115" t="str">
        <f>_xlfn.IFNA(VLOOKUP($B143, tblRiskLevel[[Risk Level]:[Score]], 2, FALSE),"")</f>
        <v/>
      </c>
      <c r="D143" s="118"/>
      <c r="E143" s="118"/>
      <c r="F143" s="118"/>
      <c r="G143" s="118"/>
      <c r="H143" s="118"/>
      <c r="I143" s="118"/>
      <c r="J143" s="118"/>
      <c r="K143" s="118"/>
      <c r="L143" s="118"/>
    </row>
    <row r="144" spans="1:12">
      <c r="A144" s="115" t="str">
        <f t="shared" si="2"/>
        <v/>
      </c>
      <c r="B144" s="115" t="str">
        <f>_xlfn.IFNA(VLOOKUP($D144, 'Data Input'!$C$13:$AH$16, 32, FALSE),"")</f>
        <v/>
      </c>
      <c r="C144" s="115" t="str">
        <f>_xlfn.IFNA(VLOOKUP($B144, tblRiskLevel[[Risk Level]:[Score]], 2, FALSE),"")</f>
        <v/>
      </c>
      <c r="D144" s="116"/>
      <c r="E144" s="116"/>
      <c r="F144" s="116"/>
      <c r="G144" s="116"/>
      <c r="H144" s="116"/>
      <c r="I144" s="116"/>
      <c r="J144" s="116"/>
      <c r="K144" s="116"/>
      <c r="L144" s="116"/>
    </row>
    <row r="145" spans="1:12">
      <c r="A145" s="117" t="str">
        <f t="shared" si="2"/>
        <v/>
      </c>
      <c r="B145" s="115" t="str">
        <f>_xlfn.IFNA(VLOOKUP($D145, 'Data Input'!$C$13:$AH$16, 32, FALSE),"")</f>
        <v/>
      </c>
      <c r="C145" s="115" t="str">
        <f>_xlfn.IFNA(VLOOKUP($B145, tblRiskLevel[[Risk Level]:[Score]], 2, FALSE),"")</f>
        <v/>
      </c>
      <c r="D145" s="118"/>
      <c r="E145" s="118"/>
      <c r="F145" s="118"/>
      <c r="G145" s="118"/>
      <c r="H145" s="118"/>
      <c r="I145" s="118"/>
      <c r="J145" s="118"/>
      <c r="K145" s="118"/>
      <c r="L145" s="118"/>
    </row>
    <row r="146" spans="1:12">
      <c r="A146" s="115" t="str">
        <f t="shared" si="2"/>
        <v/>
      </c>
      <c r="B146" s="115" t="str">
        <f>_xlfn.IFNA(VLOOKUP($D146, 'Data Input'!$C$13:$AH$16, 32, FALSE),"")</f>
        <v/>
      </c>
      <c r="C146" s="115" t="str">
        <f>_xlfn.IFNA(VLOOKUP($B146, tblRiskLevel[[Risk Level]:[Score]], 2, FALSE),"")</f>
        <v/>
      </c>
      <c r="D146" s="116"/>
      <c r="E146" s="116"/>
      <c r="F146" s="116"/>
      <c r="G146" s="116"/>
      <c r="H146" s="116"/>
      <c r="I146" s="116"/>
      <c r="J146" s="116"/>
      <c r="K146" s="116"/>
      <c r="L146" s="116"/>
    </row>
    <row r="147" spans="1:12">
      <c r="A147" s="117" t="str">
        <f t="shared" si="2"/>
        <v/>
      </c>
      <c r="B147" s="115" t="str">
        <f>_xlfn.IFNA(VLOOKUP($D147, 'Data Input'!$C$13:$AH$16, 32, FALSE),"")</f>
        <v/>
      </c>
      <c r="C147" s="115" t="str">
        <f>_xlfn.IFNA(VLOOKUP($B147, tblRiskLevel[[Risk Level]:[Score]], 2, FALSE),"")</f>
        <v/>
      </c>
      <c r="D147" s="118"/>
      <c r="E147" s="118"/>
      <c r="F147" s="118"/>
      <c r="G147" s="118"/>
      <c r="H147" s="118"/>
      <c r="I147" s="118"/>
      <c r="J147" s="118"/>
      <c r="K147" s="118"/>
      <c r="L147" s="118"/>
    </row>
    <row r="148" spans="1:12">
      <c r="A148" s="115" t="str">
        <f t="shared" si="2"/>
        <v/>
      </c>
      <c r="B148" s="115" t="str">
        <f>_xlfn.IFNA(VLOOKUP($D148, 'Data Input'!$C$13:$AH$16, 32, FALSE),"")</f>
        <v/>
      </c>
      <c r="C148" s="115" t="str">
        <f>_xlfn.IFNA(VLOOKUP($B148, tblRiskLevel[[Risk Level]:[Score]], 2, FALSE),"")</f>
        <v/>
      </c>
      <c r="D148" s="116"/>
      <c r="E148" s="116"/>
      <c r="F148" s="116"/>
      <c r="G148" s="116"/>
      <c r="H148" s="116"/>
      <c r="I148" s="116"/>
      <c r="J148" s="116"/>
      <c r="K148" s="116"/>
      <c r="L148" s="116"/>
    </row>
    <row r="149" spans="1:12">
      <c r="A149" s="117" t="str">
        <f t="shared" si="2"/>
        <v/>
      </c>
      <c r="B149" s="115" t="str">
        <f>_xlfn.IFNA(VLOOKUP($D149, 'Data Input'!$C$13:$AH$16, 32, FALSE),"")</f>
        <v/>
      </c>
      <c r="C149" s="115" t="str">
        <f>_xlfn.IFNA(VLOOKUP($B149, tblRiskLevel[[Risk Level]:[Score]], 2, FALSE),"")</f>
        <v/>
      </c>
      <c r="D149" s="118"/>
      <c r="E149" s="118"/>
      <c r="F149" s="118"/>
      <c r="G149" s="118"/>
      <c r="H149" s="118"/>
      <c r="I149" s="118"/>
      <c r="J149" s="118"/>
      <c r="K149" s="118"/>
      <c r="L149" s="118"/>
    </row>
    <row r="150" spans="1:12">
      <c r="A150" s="115" t="str">
        <f t="shared" si="2"/>
        <v/>
      </c>
      <c r="B150" s="115" t="str">
        <f>_xlfn.IFNA(VLOOKUP($D150, 'Data Input'!$C$13:$AH$16, 32, FALSE),"")</f>
        <v/>
      </c>
      <c r="C150" s="115" t="str">
        <f>_xlfn.IFNA(VLOOKUP($B150, tblRiskLevel[[Risk Level]:[Score]], 2, FALSE),"")</f>
        <v/>
      </c>
      <c r="D150" s="116"/>
      <c r="E150" s="116"/>
      <c r="F150" s="116"/>
      <c r="G150" s="116"/>
      <c r="H150" s="116"/>
      <c r="I150" s="116"/>
      <c r="J150" s="116"/>
      <c r="K150" s="116"/>
      <c r="L150" s="116"/>
    </row>
    <row r="151" spans="1:12">
      <c r="A151" s="117" t="str">
        <f t="shared" si="2"/>
        <v/>
      </c>
      <c r="B151" s="115" t="str">
        <f>_xlfn.IFNA(VLOOKUP($D151, 'Data Input'!$C$13:$AH$16, 32, FALSE),"")</f>
        <v/>
      </c>
      <c r="C151" s="115" t="str">
        <f>_xlfn.IFNA(VLOOKUP($B151, tblRiskLevel[[Risk Level]:[Score]], 2, FALSE),"")</f>
        <v/>
      </c>
      <c r="D151" s="118"/>
      <c r="E151" s="118"/>
      <c r="F151" s="118"/>
      <c r="G151" s="118"/>
      <c r="H151" s="118"/>
      <c r="I151" s="118"/>
      <c r="J151" s="118"/>
      <c r="K151" s="118"/>
      <c r="L151" s="118"/>
    </row>
    <row r="152" spans="1:12">
      <c r="A152" s="115" t="str">
        <f t="shared" si="2"/>
        <v/>
      </c>
      <c r="B152" s="115" t="str">
        <f>_xlfn.IFNA(VLOOKUP($D152, 'Data Input'!$C$13:$AH$16, 32, FALSE),"")</f>
        <v/>
      </c>
      <c r="C152" s="115" t="str">
        <f>_xlfn.IFNA(VLOOKUP($B152, tblRiskLevel[[Risk Level]:[Score]], 2, FALSE),"")</f>
        <v/>
      </c>
      <c r="D152" s="116"/>
      <c r="E152" s="116"/>
      <c r="F152" s="116"/>
      <c r="G152" s="116"/>
      <c r="H152" s="116"/>
      <c r="I152" s="116"/>
      <c r="J152" s="116"/>
      <c r="K152" s="116"/>
      <c r="L152" s="116"/>
    </row>
    <row r="153" spans="1:12">
      <c r="A153" s="117" t="str">
        <f t="shared" si="2"/>
        <v/>
      </c>
      <c r="B153" s="115" t="str">
        <f>_xlfn.IFNA(VLOOKUP($D153, 'Data Input'!$C$13:$AH$16, 32, FALSE),"")</f>
        <v/>
      </c>
      <c r="C153" s="115" t="str">
        <f>_xlfn.IFNA(VLOOKUP($B153, tblRiskLevel[[Risk Level]:[Score]], 2, FALSE),"")</f>
        <v/>
      </c>
      <c r="D153" s="118"/>
      <c r="E153" s="118"/>
      <c r="F153" s="118"/>
      <c r="G153" s="118"/>
      <c r="H153" s="118"/>
      <c r="I153" s="118"/>
      <c r="J153" s="118"/>
      <c r="K153" s="118"/>
      <c r="L153" s="118"/>
    </row>
    <row r="154" spans="1:12">
      <c r="A154" s="115" t="str">
        <f t="shared" si="2"/>
        <v/>
      </c>
      <c r="B154" s="115" t="str">
        <f>_xlfn.IFNA(VLOOKUP($D154, 'Data Input'!$C$13:$AH$16, 32, FALSE),"")</f>
        <v/>
      </c>
      <c r="C154" s="115" t="str">
        <f>_xlfn.IFNA(VLOOKUP($B154, tblRiskLevel[[Risk Level]:[Score]], 2, FALSE),"")</f>
        <v/>
      </c>
      <c r="D154" s="116"/>
      <c r="E154" s="116"/>
      <c r="F154" s="116"/>
      <c r="G154" s="116"/>
      <c r="H154" s="116"/>
      <c r="I154" s="116"/>
      <c r="J154" s="116"/>
      <c r="K154" s="116"/>
      <c r="L154" s="116"/>
    </row>
    <row r="155" spans="1:12">
      <c r="A155" s="117" t="str">
        <f t="shared" si="2"/>
        <v/>
      </c>
      <c r="B155" s="115" t="str">
        <f>_xlfn.IFNA(VLOOKUP($D155, 'Data Input'!$C$13:$AH$16, 32, FALSE),"")</f>
        <v/>
      </c>
      <c r="C155" s="115" t="str">
        <f>_xlfn.IFNA(VLOOKUP($B155, tblRiskLevel[[Risk Level]:[Score]], 2, FALSE),"")</f>
        <v/>
      </c>
      <c r="D155" s="118"/>
      <c r="E155" s="118"/>
      <c r="F155" s="118"/>
      <c r="G155" s="118"/>
      <c r="H155" s="118"/>
      <c r="I155" s="118"/>
      <c r="J155" s="118"/>
      <c r="K155" s="118"/>
      <c r="L155" s="118"/>
    </row>
    <row r="156" spans="1:12">
      <c r="A156" s="115" t="str">
        <f t="shared" si="2"/>
        <v/>
      </c>
      <c r="B156" s="115" t="str">
        <f>_xlfn.IFNA(VLOOKUP($D156, 'Data Input'!$C$13:$AH$16, 32, FALSE),"")</f>
        <v/>
      </c>
      <c r="C156" s="115" t="str">
        <f>_xlfn.IFNA(VLOOKUP($B156, tblRiskLevel[[Risk Level]:[Score]], 2, FALSE),"")</f>
        <v/>
      </c>
      <c r="D156" s="116"/>
      <c r="E156" s="116"/>
      <c r="F156" s="116"/>
      <c r="G156" s="116"/>
      <c r="H156" s="116"/>
      <c r="I156" s="116"/>
      <c r="J156" s="116"/>
      <c r="K156" s="116"/>
      <c r="L156" s="116"/>
    </row>
    <row r="157" spans="1:12">
      <c r="A157" s="117" t="str">
        <f t="shared" si="2"/>
        <v/>
      </c>
      <c r="B157" s="115" t="str">
        <f>_xlfn.IFNA(VLOOKUP($D157, 'Data Input'!$C$13:$AH$16, 32, FALSE),"")</f>
        <v/>
      </c>
      <c r="C157" s="115" t="str">
        <f>_xlfn.IFNA(VLOOKUP($B157, tblRiskLevel[[Risk Level]:[Score]], 2, FALSE),"")</f>
        <v/>
      </c>
      <c r="D157" s="118"/>
      <c r="E157" s="118"/>
      <c r="F157" s="118"/>
      <c r="G157" s="118"/>
      <c r="H157" s="118"/>
      <c r="I157" s="118"/>
      <c r="J157" s="118"/>
      <c r="K157" s="118"/>
      <c r="L157" s="118"/>
    </row>
    <row r="158" spans="1:12" ht="15"/>
    <row r="159" spans="1:12" ht="15"/>
    <row r="160" spans="1:12" ht="15"/>
    <row r="161" ht="15"/>
    <row r="162" ht="15"/>
  </sheetData>
  <sheetProtection selectLockedCells="1"/>
  <pageMargins left="0.70866141732283472" right="0.7086614173228347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CB2DA41B-40E9-4F0A-8EF1-C484B42B1083}">
            <xm:f>Helper!$Z$6</xm:f>
            <x14:dxf>
              <font>
                <color rgb="FFFF0000"/>
              </font>
              <fill>
                <patternFill>
                  <bgColor rgb="FFFF0000"/>
                </patternFill>
              </fill>
            </x14:dxf>
          </x14:cfRule>
          <x14:cfRule type="cellIs" priority="2" operator="equal" id="{10CE110C-420D-4D3C-9514-59EA56FA8EE0}">
            <xm:f>Helper!$Z$5</xm:f>
            <x14:dxf>
              <font>
                <color rgb="FFFFC000"/>
              </font>
              <fill>
                <patternFill>
                  <bgColor rgb="FFFFC000"/>
                </patternFill>
              </fill>
            </x14:dxf>
          </x14:cfRule>
          <x14:cfRule type="cellIs" priority="3" operator="equal" id="{1BE3689F-83AC-40F9-8ECF-3FD392E11942}">
            <xm:f>Helper!$Z$4</xm:f>
            <x14:dxf>
              <font>
                <color rgb="FFEBE600"/>
              </font>
              <fill>
                <patternFill>
                  <bgColor rgb="FFEBE600"/>
                </patternFill>
              </fill>
            </x14:dxf>
          </x14:cfRule>
          <x14:cfRule type="cellIs" priority="4" operator="equal" id="{E2EFE884-8D64-4481-910E-E7661316FB3C}">
            <xm:f>Helper!$Z$3</xm:f>
            <x14:dxf>
              <font>
                <color rgb="FF92D050"/>
              </font>
              <fill>
                <patternFill>
                  <bgColor rgb="FF92D050"/>
                </patternFill>
              </fill>
            </x14:dxf>
          </x14:cfRule>
          <x14:cfRule type="cellIs" priority="5" operator="equal" id="{AED9D2CE-3275-40BC-9613-D8107A0EE9EE}">
            <xm:f>Helper!$Z$2</xm:f>
            <x14:dxf>
              <font>
                <color rgb="FF00B050"/>
              </font>
              <fill>
                <patternFill>
                  <bgColor rgb="FF00B050"/>
                </patternFill>
              </fill>
            </x14:dxf>
          </x14:cfRule>
          <xm:sqref>C20 B14:B157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08C328A-5F7C-499C-B930-FE12D3B5E1AA}">
          <x14:formula1>
            <xm:f>_xlfn.ANCHORARRAY(Helper!$AF$2)</xm:f>
          </x14:formula1>
          <xm:sqref>D11 D14:D157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BBB8FE9DFA9147A1088D072D403381" ma:contentTypeVersion="19" ma:contentTypeDescription="Create a new document." ma:contentTypeScope="" ma:versionID="4b3b48313c1b5b03c685968024584e21">
  <xsd:schema xmlns:xsd="http://www.w3.org/2001/XMLSchema" xmlns:xs="http://www.w3.org/2001/XMLSchema" xmlns:p="http://schemas.microsoft.com/office/2006/metadata/properties" xmlns:ns2="327581f0-1550-4a13-a957-24a965aff0bc" xmlns:ns3="0aa5b13f-8332-4ce8-81c0-ace68ee4aa2b" targetNamespace="http://schemas.microsoft.com/office/2006/metadata/properties" ma:root="true" ma:fieldsID="af54129c0f76ecfd5e847aaf7151bbb5" ns2:_="" ns3:_="">
    <xsd:import namespace="327581f0-1550-4a13-a957-24a965aff0bc"/>
    <xsd:import namespace="0aa5b13f-8332-4ce8-81c0-ace68ee4aa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581f0-1550-4a13-a957-24a965aff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a5b13f-8332-4ce8-81c0-ace68ee4aa2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f558785-c2be-47eb-9f5b-6ecb4f701152}" ma:internalName="TaxCatchAll" ma:showField="CatchAllData" ma:web="0aa5b13f-8332-4ce8-81c0-ace68ee4a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a5b13f-8332-4ce8-81c0-ace68ee4aa2b" xsi:nil="true"/>
    <lcf76f155ced4ddcb4097134ff3c332f xmlns="327581f0-1550-4a13-a957-24a965aff0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B9D714-7124-4DDF-8381-A90992CA7DC5}"/>
</file>

<file path=customXml/itemProps2.xml><?xml version="1.0" encoding="utf-8"?>
<ds:datastoreItem xmlns:ds="http://schemas.openxmlformats.org/officeDocument/2006/customXml" ds:itemID="{2F5D077A-1199-40C1-967B-F57AB31803BA}"/>
</file>

<file path=customXml/itemProps3.xml><?xml version="1.0" encoding="utf-8"?>
<ds:datastoreItem xmlns:ds="http://schemas.openxmlformats.org/officeDocument/2006/customXml" ds:itemID="{47B7A3E2-E274-4AD0-9F56-52C5F89D38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Emad Marji</dc:creator>
  <cp:keywords/>
  <dc:description/>
  <cp:lastModifiedBy/>
  <cp:revision/>
  <dcterms:created xsi:type="dcterms:W3CDTF">2023-01-20T14:22:12Z</dcterms:created>
  <dcterms:modified xsi:type="dcterms:W3CDTF">2025-07-30T11:32:06Z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0x01010021BBB8FE9DFA9147A1088D072D403381</vt:lpwstr>
  </property>
  <property fmtid="{D5CDD505-2E9C-101B-9397-08002B2CF9AE}" pid="3" name="MediaServiceImageTags">
    <vt:lpwstr/>
  </property>
</Properties>
</file>